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harts/chart9.xml" ContentType="application/vnd.openxmlformats-officedocument.drawingml.chart+xml"/>
  <Override PartName="/xl/charts/chart10.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tables/table2.xml" ContentType="application/vnd.openxmlformats-officedocument.spreadsheetml.table+xml"/>
  <Override PartName="/xl/queryTables/queryTable2.xml" ContentType="application/vnd.openxmlformats-officedocument.spreadsheetml.queryTable+xml"/>
  <Override PartName="/xl/charts/chart11.xml" ContentType="application/vnd.openxmlformats-officedocument.drawingml.chart+xml"/>
  <Override PartName="/xl/charts/chart12.xml" ContentType="application/vnd.openxmlformats-officedocument.drawingml.chart+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xml"/>
  <Override PartName="/xl/charts/chart15.xml" ContentType="application/vnd.openxmlformats-officedocument.drawingml.chart+xml"/>
  <Override PartName="/xl/drawings/drawing24.xml" ContentType="application/vnd.openxmlformats-officedocument.drawing+xml"/>
  <Override PartName="/xl/charts/chart16.xml" ContentType="application/vnd.openxmlformats-officedocument.drawingml.chart+xml"/>
  <Override PartName="/xl/drawings/drawing25.xml" ContentType="application/vnd.openxmlformats-officedocument.drawing+xml"/>
  <Override PartName="/xl/charts/chart17.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9440" windowHeight="13740" tabRatio="945" firstSheet="1" activeTab="22"/>
  </bookViews>
  <sheets>
    <sheet name="Cover" sheetId="95" r:id="rId1"/>
    <sheet name="تقديم " sheetId="64" r:id="rId2"/>
    <sheet name="نبذة " sheetId="65" r:id="rId3"/>
    <sheet name="محتويات الجداول" sheetId="58" r:id="rId4"/>
    <sheet name="محتويات الرسوم" sheetId="92" r:id="rId5"/>
    <sheet name="السكان" sheetId="66" r:id="rId6"/>
    <sheet name="1" sheetId="26" r:id="rId7"/>
    <sheet name="2" sheetId="24" r:id="rId8"/>
    <sheet name="3" sheetId="32" r:id="rId9"/>
    <sheet name="الزواج والطلاق" sheetId="67" r:id="rId10"/>
    <sheet name="4" sheetId="93" r:id="rId11"/>
    <sheet name="5" sheetId="43" r:id="rId12"/>
    <sheet name="6" sheetId="78" r:id="rId13"/>
    <sheet name="7" sheetId="44" r:id="rId14"/>
    <sheet name="8" sheetId="13" r:id="rId15"/>
    <sheet name="9" sheetId="35" r:id="rId16"/>
    <sheet name="10" sheetId="36" r:id="rId17"/>
    <sheet name="11" sheetId="4" r:id="rId18"/>
    <sheet name="12" sheetId="80" r:id="rId19"/>
    <sheet name="13" sheetId="38" r:id="rId20"/>
    <sheet name="14" sheetId="76" r:id="rId21"/>
    <sheet name="15" sheetId="2" r:id="rId22"/>
    <sheet name="16" sheetId="5" r:id="rId23"/>
    <sheet name="17" sheetId="54" r:id="rId24"/>
    <sheet name="18" sheetId="83" r:id="rId25"/>
    <sheet name="19" sheetId="55" r:id="rId26"/>
    <sheet name="المواليد والوفيات" sheetId="68" r:id="rId27"/>
    <sheet name="20" sheetId="84" r:id="rId28"/>
    <sheet name="21" sheetId="85" r:id="rId29"/>
    <sheet name="22" sheetId="86" r:id="rId30"/>
    <sheet name="23" sheetId="87" r:id="rId31"/>
    <sheet name="24" sheetId="88" r:id="rId32"/>
    <sheet name="25" sheetId="89" r:id="rId33"/>
    <sheet name="26" sheetId="90" r:id="rId34"/>
    <sheet name="27" sheetId="91" r:id="rId35"/>
    <sheet name="Cover Back" sheetId="96" r:id="rId36"/>
  </sheets>
  <externalReferences>
    <externalReference r:id="rId37"/>
  </externalReferences>
  <definedNames>
    <definedName name="Default__XLS_TAB_24" localSheetId="16" hidden="1">'10'!#REF!</definedName>
    <definedName name="Default__XLS_TAB_24" localSheetId="17" hidden="1">'11'!#REF!</definedName>
    <definedName name="Default__XLS_TAB_24" localSheetId="27" hidden="1">'20'!#REF!</definedName>
    <definedName name="Default__XLS_TAB_24" localSheetId="28" hidden="1">'21'!#REF!</definedName>
    <definedName name="Default__XLS_TAB_24" localSheetId="31" hidden="1">'24'!#REF!</definedName>
    <definedName name="Default__XLS_TAB_24" localSheetId="32" hidden="1">'25'!#REF!</definedName>
    <definedName name="Default__XLS_TAB_24" localSheetId="33" hidden="1">'26'!#REF!</definedName>
    <definedName name="Default__XLS_TAB_24" localSheetId="34" hidden="1">'27'!#REF!</definedName>
    <definedName name="Default__XLS_TAB_24" localSheetId="10" hidden="1">'4'!#REF!</definedName>
    <definedName name="Default__XLS_TAB_24" localSheetId="11" hidden="1">'5'!#REF!</definedName>
    <definedName name="Default__XLS_TAB_24" localSheetId="13" hidden="1">'7'!#REF!</definedName>
    <definedName name="Default__XLS_TAB_26_2" localSheetId="21" hidden="1">'15'!$F$10:$F$17</definedName>
    <definedName name="Default__XLS_TAB_27_1" localSheetId="23" hidden="1">'17'!$J$12:$J$22</definedName>
    <definedName name="Default__XLS_TAB_27_1" localSheetId="24" hidden="1">'18'!$D$11:$D$21</definedName>
    <definedName name="Default__XLS_TAB_27_1" localSheetId="25" hidden="1">'19'!$J$12:$J$22</definedName>
    <definedName name="Default__XLS_TAB_6" localSheetId="27" hidden="1">'20'!$A$10:$K$19</definedName>
    <definedName name="Default__XLS_TAB_6" localSheetId="28" hidden="1">'21'!$A$10:$N$16</definedName>
    <definedName name="Default__XLS_TAB_6" localSheetId="31" hidden="1">'24'!$A$11:$K$20</definedName>
    <definedName name="Default__XLS_TAB_6" localSheetId="32" hidden="1">'25'!$A$10:$K$16</definedName>
    <definedName name="Default__XLS_TAB_6" localSheetId="33" hidden="1">'26'!$A$10:$K$16</definedName>
    <definedName name="Default__XLS_TAB_6" localSheetId="34" hidden="1">'27'!$A$11:$K$19</definedName>
    <definedName name="Default__XLS_TAB_6" localSheetId="10" hidden="1">'4'!$A$10:$K$19</definedName>
    <definedName name="Default__XLS_TAB_6" localSheetId="11" hidden="1">'5'!$A$10:$K$19</definedName>
    <definedName name="_xlnm.Print_Area" localSheetId="6">'1'!$A$1:$K$33</definedName>
    <definedName name="_xlnm.Print_Area" localSheetId="16">'10'!$A$1:$H$16</definedName>
    <definedName name="_xlnm.Print_Area" localSheetId="17">'11'!$A$1:$G$44</definedName>
    <definedName name="_xlnm.Print_Area" localSheetId="18">'12'!$A$1:$L$21</definedName>
    <definedName name="_xlnm.Print_Area" localSheetId="19">'13'!$A$1:$N$22</definedName>
    <definedName name="_xlnm.Print_Area" localSheetId="20">'14'!$A$1:$N$20</definedName>
    <definedName name="_xlnm.Print_Area" localSheetId="21">'15'!$A$1:$G$50</definedName>
    <definedName name="_xlnm.Print_Area" localSheetId="22">'16'!$A$1:$L$47</definedName>
    <definedName name="_xlnm.Print_Area" localSheetId="23">'17'!$A$1:$N$52</definedName>
    <definedName name="_xlnm.Print_Area" localSheetId="24">'18'!$A$1:$N$22</definedName>
    <definedName name="_xlnm.Print_Area" localSheetId="25">'19'!$A$1:$N$55</definedName>
    <definedName name="_xlnm.Print_Area" localSheetId="7">'2'!$A$1:$J$42</definedName>
    <definedName name="_xlnm.Print_Area" localSheetId="27">'20'!$A$1:$K$51</definedName>
    <definedName name="_xlnm.Print_Area" localSheetId="28">'21'!$A$1:$N$45</definedName>
    <definedName name="_xlnm.Print_Area" localSheetId="29">'22'!$A$1:$K$52</definedName>
    <definedName name="_xlnm.Print_Area" localSheetId="30">'23'!$A$1:$K$48</definedName>
    <definedName name="_xlnm.Print_Area" localSheetId="31">'24'!$A$1:$K$52</definedName>
    <definedName name="_xlnm.Print_Area" localSheetId="32">'25'!$A$1:$K$16</definedName>
    <definedName name="_xlnm.Print_Area" localSheetId="33">'26'!$A$1:$K$16</definedName>
    <definedName name="_xlnm.Print_Area" localSheetId="34">'27'!$A$1:$K$20</definedName>
    <definedName name="_xlnm.Print_Area" localSheetId="8">'3'!$A$1:$J$42</definedName>
    <definedName name="_xlnm.Print_Area" localSheetId="10">'4'!$A$1:$K$19</definedName>
    <definedName name="_xlnm.Print_Area" localSheetId="11">'5'!$A$1:$K$19</definedName>
    <definedName name="_xlnm.Print_Area" localSheetId="12">'6'!$A$1:$L$21</definedName>
    <definedName name="_xlnm.Print_Area" localSheetId="13">'7'!$A$1:$H$16</definedName>
    <definedName name="_xlnm.Print_Area" localSheetId="14">'8'!$A$1:$I$49</definedName>
    <definedName name="_xlnm.Print_Area" localSheetId="15">'9'!$A$1:$K$42</definedName>
    <definedName name="_xlnm.Print_Area" localSheetId="0">Cover!$A$1:$K$10</definedName>
    <definedName name="_xlnm.Print_Area" localSheetId="35">'Cover Back'!$A$1:$K$9</definedName>
    <definedName name="_xlnm.Print_Area" localSheetId="9">'الزواج والطلاق'!$A$1:$K$15</definedName>
    <definedName name="_xlnm.Print_Area" localSheetId="5">السكان!$A$1:$K$17</definedName>
    <definedName name="_xlnm.Print_Area" localSheetId="26">'المواليد والوفيات'!$A$1:$K$17</definedName>
    <definedName name="_xlnm.Print_Area" localSheetId="1">'تقديم '!$A$1:$K$9</definedName>
    <definedName name="_xlnm.Print_Area" localSheetId="3">'محتويات الجداول'!$A$1:$D$33</definedName>
    <definedName name="_xlnm.Print_Area" localSheetId="4">'محتويات الرسوم'!$A$1:$D$21</definedName>
    <definedName name="_xlnm.Print_Area" localSheetId="2">'نبذة '!$A$1:$K$9</definedName>
    <definedName name="_xlnm.Print_Titles" localSheetId="6">'1'!$1:$1</definedName>
    <definedName name="_xlnm.Print_Titles" localSheetId="17">'11'!$1:$1</definedName>
    <definedName name="_xlnm.Print_Titles" localSheetId="19">'13'!$1:$2</definedName>
    <definedName name="_xlnm.Print_Titles" localSheetId="20">'14'!$1:$1</definedName>
    <definedName name="_xlnm.Print_Titles" localSheetId="21">'15'!$1:$1</definedName>
    <definedName name="_xlnm.Print_Titles" localSheetId="22">'16'!$1:$1</definedName>
    <definedName name="_xlnm.Print_Titles" localSheetId="23">'17'!$1:$1</definedName>
    <definedName name="_xlnm.Print_Titles" localSheetId="25">'19'!$1:$1</definedName>
    <definedName name="_xlnm.Print_Titles" localSheetId="7">'2'!$1:$1</definedName>
    <definedName name="_xlnm.Print_Titles" localSheetId="27">'20'!$1:$1</definedName>
    <definedName name="_xlnm.Print_Titles" localSheetId="28">'21'!$1:$1</definedName>
    <definedName name="_xlnm.Print_Titles" localSheetId="29">'22'!$1:$1</definedName>
    <definedName name="_xlnm.Print_Titles" localSheetId="30">'23'!$1:$1</definedName>
    <definedName name="_xlnm.Print_Titles" localSheetId="31">'24'!$1:$1</definedName>
    <definedName name="_xlnm.Print_Titles" localSheetId="8">'3'!$1:$1</definedName>
    <definedName name="_xlnm.Print_Titles" localSheetId="14">'8'!$1:$1</definedName>
    <definedName name="_xlnm.Print_Titles" localSheetId="15">'9'!$1:$1</definedName>
    <definedName name="_xlnm.Print_Titles" localSheetId="3">'محتويات الجداول'!$1:$3</definedName>
    <definedName name="_xlnm.Print_Titles" localSheetId="4">'محتويات الرسوم'!$1:$3</definedName>
  </definedNames>
  <calcPr calcId="145621"/>
</workbook>
</file>

<file path=xl/calcChain.xml><?xml version="1.0" encoding="utf-8"?>
<calcChain xmlns="http://schemas.openxmlformats.org/spreadsheetml/2006/main">
  <c r="B19" i="2" l="1"/>
  <c r="B48" i="26" l="1"/>
  <c r="B23" i="54"/>
  <c r="J13" i="54"/>
  <c r="J12" i="35" l="1"/>
  <c r="E19" i="2"/>
  <c r="D19" i="2"/>
  <c r="C19" i="2"/>
  <c r="B21" i="5"/>
  <c r="C21" i="5"/>
  <c r="D21" i="5"/>
  <c r="E21" i="5"/>
  <c r="F21" i="5"/>
  <c r="G21" i="5"/>
  <c r="H21" i="5"/>
  <c r="J22" i="54"/>
  <c r="J12" i="54"/>
  <c r="B23" i="55"/>
  <c r="H22" i="38"/>
  <c r="G22" i="38"/>
  <c r="L20" i="38"/>
  <c r="F22" i="38"/>
  <c r="E22" i="38"/>
  <c r="E21" i="38"/>
  <c r="E20" i="38"/>
  <c r="E19" i="38"/>
  <c r="E18" i="38"/>
  <c r="E17" i="38"/>
  <c r="E16" i="38"/>
  <c r="E15" i="38"/>
  <c r="E14" i="38"/>
  <c r="E13" i="38"/>
  <c r="E12" i="38"/>
  <c r="E11" i="38"/>
  <c r="B16" i="4"/>
  <c r="C16" i="4"/>
  <c r="D16" i="4"/>
  <c r="E16" i="4"/>
  <c r="H15" i="13" l="1"/>
  <c r="H14" i="13"/>
  <c r="H13" i="13"/>
  <c r="H12" i="13"/>
  <c r="H11" i="13"/>
  <c r="H10" i="13"/>
  <c r="G16" i="44"/>
  <c r="G15" i="44"/>
  <c r="G14" i="44"/>
  <c r="G13" i="44"/>
  <c r="G12" i="44"/>
  <c r="G11" i="44"/>
  <c r="G10" i="44"/>
  <c r="M11" i="88" l="1"/>
  <c r="O18" i="87"/>
  <c r="Q10" i="85"/>
  <c r="J18" i="91" l="1"/>
  <c r="J12" i="91"/>
  <c r="J11" i="91"/>
  <c r="I18" i="91"/>
  <c r="I12" i="91"/>
  <c r="I11" i="91"/>
  <c r="H12" i="91"/>
  <c r="H11" i="91"/>
  <c r="J16" i="89" l="1"/>
  <c r="I16" i="89"/>
  <c r="H16" i="89"/>
  <c r="D16" i="89"/>
  <c r="C16" i="89"/>
  <c r="B16" i="89"/>
  <c r="J19" i="88"/>
  <c r="J16" i="88"/>
  <c r="J15" i="88"/>
  <c r="J14" i="88"/>
  <c r="J13" i="88"/>
  <c r="J12" i="88"/>
  <c r="J11" i="88"/>
  <c r="J20" i="88"/>
  <c r="I20" i="88"/>
  <c r="H20" i="88"/>
  <c r="I19" i="88"/>
  <c r="I18" i="88"/>
  <c r="I17" i="88"/>
  <c r="I16" i="88"/>
  <c r="I15" i="88"/>
  <c r="I14" i="88"/>
  <c r="I13" i="88"/>
  <c r="I12" i="88"/>
  <c r="I11" i="88"/>
  <c r="H19" i="88"/>
  <c r="H18" i="88"/>
  <c r="H17" i="88"/>
  <c r="H16" i="88"/>
  <c r="H15" i="88"/>
  <c r="H14" i="88"/>
  <c r="H13" i="88"/>
  <c r="H12" i="88"/>
  <c r="H11" i="88"/>
  <c r="O12" i="87"/>
  <c r="O11" i="87"/>
  <c r="D15" i="87"/>
  <c r="D14" i="87"/>
  <c r="D12" i="87"/>
  <c r="D11" i="87"/>
  <c r="J10" i="86"/>
  <c r="J11" i="86"/>
  <c r="J12" i="86"/>
  <c r="J13" i="86"/>
  <c r="J14" i="86"/>
  <c r="J15" i="86"/>
  <c r="J17" i="86"/>
  <c r="J18" i="86"/>
  <c r="H19" i="86"/>
  <c r="J16" i="86"/>
  <c r="I19" i="86"/>
  <c r="M15" i="85"/>
  <c r="M14" i="85"/>
  <c r="M13" i="85"/>
  <c r="M12" i="85"/>
  <c r="M11" i="85"/>
  <c r="M10" i="85"/>
  <c r="M16" i="85"/>
  <c r="L16" i="85"/>
  <c r="L15" i="85"/>
  <c r="L14" i="85"/>
  <c r="L13" i="85"/>
  <c r="L12" i="85"/>
  <c r="L11" i="85"/>
  <c r="L10" i="85"/>
  <c r="K16" i="85"/>
  <c r="J16" i="85"/>
  <c r="I10" i="84"/>
  <c r="I11" i="84"/>
  <c r="I12" i="84"/>
  <c r="I13" i="84"/>
  <c r="I14" i="84"/>
  <c r="I15" i="84"/>
  <c r="N15" i="84" s="1"/>
  <c r="I16" i="84"/>
  <c r="N16" i="84" s="1"/>
  <c r="I17" i="84"/>
  <c r="N17" i="84" s="1"/>
  <c r="I18" i="84"/>
  <c r="N18" i="84" s="1"/>
  <c r="H18" i="84"/>
  <c r="H17" i="84"/>
  <c r="H16" i="84"/>
  <c r="H15" i="84"/>
  <c r="H14" i="84"/>
  <c r="J14" i="84" s="1"/>
  <c r="H13" i="84"/>
  <c r="H12" i="84"/>
  <c r="J12" i="84" s="1"/>
  <c r="H11" i="84"/>
  <c r="M11" i="84" s="1"/>
  <c r="H10" i="84"/>
  <c r="M10" i="84" s="1"/>
  <c r="I19" i="84" l="1"/>
  <c r="J16" i="84"/>
  <c r="J13" i="84"/>
  <c r="J17" i="84"/>
  <c r="J18" i="84"/>
  <c r="J15" i="84"/>
  <c r="J10" i="84"/>
  <c r="H19" i="84"/>
  <c r="J11" i="84"/>
  <c r="J19" i="86"/>
  <c r="F22" i="24"/>
  <c r="J19" i="84" l="1"/>
  <c r="I16" i="90"/>
  <c r="H16" i="90"/>
  <c r="J11" i="90"/>
  <c r="J12" i="90"/>
  <c r="J13" i="90"/>
  <c r="J14" i="90"/>
  <c r="J15" i="90"/>
  <c r="J10" i="90"/>
  <c r="C16" i="90"/>
  <c r="B16" i="90"/>
  <c r="D15" i="90"/>
  <c r="D14" i="90"/>
  <c r="D13" i="90"/>
  <c r="D12" i="90"/>
  <c r="D11" i="90"/>
  <c r="D10" i="90"/>
  <c r="D16" i="90" s="1"/>
  <c r="J16" i="90" l="1"/>
  <c r="F16" i="90"/>
  <c r="E16" i="90"/>
  <c r="G15" i="90"/>
  <c r="G14" i="90"/>
  <c r="G13" i="90"/>
  <c r="G12" i="90"/>
  <c r="G11" i="90"/>
  <c r="G10" i="90"/>
  <c r="G16" i="90" s="1"/>
  <c r="G21" i="38" l="1"/>
  <c r="G20" i="38"/>
  <c r="G19" i="38"/>
  <c r="G17" i="38"/>
  <c r="G15" i="38"/>
  <c r="G14" i="38"/>
  <c r="G13" i="38"/>
  <c r="G12" i="38"/>
  <c r="G11" i="38"/>
  <c r="G18" i="38"/>
  <c r="G16" i="38"/>
  <c r="C19" i="38"/>
  <c r="C20" i="38"/>
  <c r="F19" i="86" l="1"/>
  <c r="E19" i="86"/>
  <c r="C19" i="86"/>
  <c r="B19" i="86"/>
  <c r="D22" i="32" l="1"/>
  <c r="C22" i="32"/>
  <c r="B22" i="32"/>
  <c r="E21" i="32"/>
  <c r="E20" i="32"/>
  <c r="E19" i="32"/>
  <c r="E18" i="32"/>
  <c r="E17" i="32"/>
  <c r="E16" i="32"/>
  <c r="E15" i="32"/>
  <c r="E14" i="32"/>
  <c r="E13" i="32"/>
  <c r="E12" i="32"/>
  <c r="E11" i="32"/>
  <c r="D22" i="24"/>
  <c r="C22" i="24"/>
  <c r="B22" i="24"/>
  <c r="E21" i="24"/>
  <c r="E20" i="24"/>
  <c r="E19" i="24"/>
  <c r="E18" i="24"/>
  <c r="E17" i="24"/>
  <c r="E16" i="24"/>
  <c r="E15" i="24"/>
  <c r="E14" i="24"/>
  <c r="E13" i="24"/>
  <c r="E12" i="24"/>
  <c r="E11" i="24"/>
  <c r="E22" i="32" l="1"/>
  <c r="E22" i="24"/>
  <c r="D15" i="89"/>
  <c r="D14" i="89"/>
  <c r="D13" i="89"/>
  <c r="D12" i="89"/>
  <c r="D11" i="89"/>
  <c r="D10" i="89"/>
  <c r="D17" i="86"/>
  <c r="D16" i="86"/>
  <c r="D15" i="86"/>
  <c r="D14" i="86"/>
  <c r="D13" i="86"/>
  <c r="D12" i="86"/>
  <c r="D11" i="86"/>
  <c r="D10" i="86"/>
  <c r="C16" i="85"/>
  <c r="B16" i="85"/>
  <c r="D15" i="85"/>
  <c r="D14" i="85"/>
  <c r="D13" i="85"/>
  <c r="D12" i="85"/>
  <c r="D11" i="85"/>
  <c r="D10" i="85"/>
  <c r="B16" i="36"/>
  <c r="C14" i="36" s="1"/>
  <c r="B16" i="44"/>
  <c r="C13" i="44" s="1"/>
  <c r="C19" i="43"/>
  <c r="B19" i="43"/>
  <c r="D18" i="43"/>
  <c r="D17" i="43"/>
  <c r="D16" i="43"/>
  <c r="D15" i="43"/>
  <c r="D14" i="43"/>
  <c r="D13" i="43"/>
  <c r="D12" i="43"/>
  <c r="D11" i="43"/>
  <c r="D10" i="43"/>
  <c r="C19" i="93"/>
  <c r="B19" i="93"/>
  <c r="D18" i="93"/>
  <c r="D17" i="93"/>
  <c r="D16" i="93"/>
  <c r="D15" i="93"/>
  <c r="D14" i="93"/>
  <c r="D13" i="93"/>
  <c r="D12" i="93"/>
  <c r="D11" i="93"/>
  <c r="D10" i="93"/>
  <c r="D19" i="86" l="1"/>
  <c r="E12" i="85"/>
  <c r="E10" i="85"/>
  <c r="D16" i="85"/>
  <c r="E13" i="85" s="1"/>
  <c r="E11" i="85"/>
  <c r="C11" i="36"/>
  <c r="C12" i="36"/>
  <c r="C13" i="36"/>
  <c r="C15" i="36"/>
  <c r="C10" i="36"/>
  <c r="C10" i="44"/>
  <c r="C14" i="44"/>
  <c r="C11" i="44"/>
  <c r="C15" i="44"/>
  <c r="C12" i="44"/>
  <c r="D19" i="43"/>
  <c r="D19" i="93"/>
  <c r="E15" i="85" l="1"/>
  <c r="E14" i="85"/>
  <c r="E16" i="85" s="1"/>
  <c r="C16" i="36"/>
  <c r="C16" i="44"/>
  <c r="J10" i="35"/>
  <c r="B20" i="35"/>
  <c r="B19" i="84"/>
  <c r="J21" i="38" l="1"/>
  <c r="D22" i="38"/>
  <c r="L21" i="38"/>
  <c r="L22" i="38" s="1"/>
  <c r="B22" i="38"/>
  <c r="C20" i="91"/>
  <c r="B20" i="91"/>
  <c r="E20" i="91"/>
  <c r="F20" i="91"/>
  <c r="I19" i="91"/>
  <c r="H19" i="91"/>
  <c r="G19" i="91"/>
  <c r="D19" i="91"/>
  <c r="H18" i="91"/>
  <c r="G18" i="91"/>
  <c r="D18" i="91"/>
  <c r="I17" i="91"/>
  <c r="H17" i="91"/>
  <c r="J17" i="91" s="1"/>
  <c r="G17" i="91"/>
  <c r="D17" i="91"/>
  <c r="I16" i="91"/>
  <c r="H16" i="91"/>
  <c r="G16" i="91"/>
  <c r="D16" i="91"/>
  <c r="D19" i="87"/>
  <c r="D18" i="87"/>
  <c r="F20" i="87"/>
  <c r="E20" i="87"/>
  <c r="C20" i="87"/>
  <c r="B20" i="87"/>
  <c r="I19" i="87"/>
  <c r="H19" i="87"/>
  <c r="G19" i="87"/>
  <c r="I18" i="87"/>
  <c r="I21" i="5"/>
  <c r="Q26" i="5" s="1"/>
  <c r="J21" i="5"/>
  <c r="Q27" i="5" s="1"/>
  <c r="J11" i="76"/>
  <c r="D20" i="76"/>
  <c r="B20" i="76"/>
  <c r="F18" i="2"/>
  <c r="J22" i="2" s="1"/>
  <c r="C21" i="38" l="1"/>
  <c r="J19" i="91"/>
  <c r="J19" i="87"/>
  <c r="J16" i="91"/>
  <c r="K10" i="5" l="1"/>
  <c r="K20" i="5" l="1"/>
  <c r="P27" i="5" s="1"/>
  <c r="K19" i="5"/>
  <c r="K18" i="5"/>
  <c r="K17" i="5"/>
  <c r="K16" i="5"/>
  <c r="K15" i="5"/>
  <c r="K14" i="5"/>
  <c r="K13" i="5"/>
  <c r="K12" i="5"/>
  <c r="K11" i="5"/>
  <c r="F15" i="4"/>
  <c r="F14" i="4"/>
  <c r="F13" i="4"/>
  <c r="F12" i="4"/>
  <c r="F11" i="4"/>
  <c r="F10" i="4"/>
  <c r="H10" i="4" l="1"/>
  <c r="F16" i="4"/>
  <c r="P26" i="5"/>
  <c r="K21" i="5"/>
  <c r="C17" i="26"/>
  <c r="E17" i="4" l="1"/>
  <c r="D17" i="4"/>
  <c r="C17" i="4"/>
  <c r="B17" i="4"/>
  <c r="D16" i="36"/>
  <c r="F17" i="4" l="1"/>
  <c r="L12" i="38"/>
  <c r="L11" i="38"/>
  <c r="G16" i="13"/>
  <c r="B16" i="13"/>
  <c r="K12" i="78"/>
  <c r="K13" i="78"/>
  <c r="K14" i="78"/>
  <c r="K15" i="78"/>
  <c r="K16" i="78"/>
  <c r="K17" i="78"/>
  <c r="K18" i="78"/>
  <c r="K19" i="78"/>
  <c r="K20" i="78"/>
  <c r="I17" i="26" l="1"/>
  <c r="H17" i="26"/>
  <c r="F17" i="26"/>
  <c r="E17" i="26"/>
  <c r="B17" i="26"/>
  <c r="I19" i="93" l="1"/>
  <c r="H19" i="93"/>
  <c r="F19" i="93"/>
  <c r="E19" i="93"/>
  <c r="J18" i="93"/>
  <c r="G18" i="93"/>
  <c r="J17" i="93"/>
  <c r="G17" i="93"/>
  <c r="J16" i="93"/>
  <c r="G16" i="93"/>
  <c r="J15" i="93"/>
  <c r="G15" i="93"/>
  <c r="J14" i="93"/>
  <c r="G14" i="93"/>
  <c r="J13" i="93"/>
  <c r="G13" i="93"/>
  <c r="J12" i="93"/>
  <c r="G12" i="93"/>
  <c r="J11" i="93"/>
  <c r="G11" i="93"/>
  <c r="J10" i="93"/>
  <c r="G10" i="93"/>
  <c r="D15" i="91"/>
  <c r="D14" i="91"/>
  <c r="D13" i="91"/>
  <c r="D12" i="91"/>
  <c r="D11" i="91"/>
  <c r="G15" i="91"/>
  <c r="G14" i="91"/>
  <c r="G13" i="91"/>
  <c r="G12" i="91"/>
  <c r="G11" i="91"/>
  <c r="D20" i="91" l="1"/>
  <c r="G20" i="91"/>
  <c r="J19" i="93"/>
  <c r="G19" i="93"/>
  <c r="F16" i="89" l="1"/>
  <c r="E16" i="89"/>
  <c r="G15" i="89"/>
  <c r="G14" i="89"/>
  <c r="G13" i="89"/>
  <c r="G12" i="89"/>
  <c r="G11" i="89"/>
  <c r="G10" i="89"/>
  <c r="G17" i="86"/>
  <c r="G16" i="86"/>
  <c r="G15" i="86"/>
  <c r="G14" i="86"/>
  <c r="G13" i="86"/>
  <c r="G12" i="86"/>
  <c r="G11" i="86"/>
  <c r="G10" i="86"/>
  <c r="G16" i="85"/>
  <c r="F16" i="85"/>
  <c r="H15" i="85"/>
  <c r="H14" i="85"/>
  <c r="H13" i="85"/>
  <c r="H12" i="85"/>
  <c r="H11" i="85"/>
  <c r="H10" i="85"/>
  <c r="F22" i="83"/>
  <c r="B22" i="83"/>
  <c r="J19" i="76"/>
  <c r="J18" i="76"/>
  <c r="J17" i="76"/>
  <c r="J16" i="76"/>
  <c r="J15" i="76"/>
  <c r="J14" i="76"/>
  <c r="J13" i="76"/>
  <c r="J12" i="76"/>
  <c r="F20" i="76"/>
  <c r="J20" i="38"/>
  <c r="J19" i="38"/>
  <c r="J18" i="38"/>
  <c r="J17" i="38"/>
  <c r="J16" i="38"/>
  <c r="J15" i="38"/>
  <c r="J14" i="38"/>
  <c r="J13" i="38"/>
  <c r="J12" i="38"/>
  <c r="J11" i="38"/>
  <c r="D16" i="44"/>
  <c r="F19" i="43"/>
  <c r="E19" i="43"/>
  <c r="G18" i="43"/>
  <c r="G17" i="43"/>
  <c r="G16" i="43"/>
  <c r="G15" i="43"/>
  <c r="G14" i="43"/>
  <c r="G13" i="43"/>
  <c r="G12" i="43"/>
  <c r="G11" i="43"/>
  <c r="G10" i="43"/>
  <c r="G19" i="86" l="1"/>
  <c r="J22" i="38"/>
  <c r="K21" i="38" s="1"/>
  <c r="E11" i="36"/>
  <c r="E10" i="36"/>
  <c r="E14" i="36"/>
  <c r="E15" i="36"/>
  <c r="E13" i="36"/>
  <c r="E12" i="36"/>
  <c r="E15" i="44"/>
  <c r="E14" i="44"/>
  <c r="E13" i="44"/>
  <c r="E12" i="44"/>
  <c r="E10" i="44"/>
  <c r="E11" i="44"/>
  <c r="G12" i="76"/>
  <c r="G13" i="76"/>
  <c r="G19" i="76"/>
  <c r="G11" i="76"/>
  <c r="G18" i="76"/>
  <c r="G17" i="76"/>
  <c r="G16" i="76"/>
  <c r="G15" i="76"/>
  <c r="G14" i="76"/>
  <c r="C14" i="38"/>
  <c r="C13" i="38"/>
  <c r="C18" i="38"/>
  <c r="C15" i="38"/>
  <c r="C12" i="38"/>
  <c r="C11" i="38"/>
  <c r="C17" i="38"/>
  <c r="C16" i="38"/>
  <c r="C18" i="83"/>
  <c r="C15" i="83"/>
  <c r="C17" i="83"/>
  <c r="C16" i="83"/>
  <c r="C14" i="83"/>
  <c r="C21" i="83"/>
  <c r="C13" i="83"/>
  <c r="C20" i="83"/>
  <c r="C12" i="83"/>
  <c r="C19" i="83"/>
  <c r="C11" i="83"/>
  <c r="G14" i="83"/>
  <c r="G21" i="83"/>
  <c r="G13" i="83"/>
  <c r="G19" i="83"/>
  <c r="G20" i="83"/>
  <c r="G12" i="83"/>
  <c r="G11" i="83"/>
  <c r="G18" i="83"/>
  <c r="G17" i="83"/>
  <c r="G16" i="83"/>
  <c r="G15" i="83"/>
  <c r="C13" i="76"/>
  <c r="C12" i="76"/>
  <c r="C19" i="76"/>
  <c r="C11" i="76"/>
  <c r="C20" i="76" s="1"/>
  <c r="C17" i="76"/>
  <c r="C18" i="76"/>
  <c r="C14" i="76"/>
  <c r="C16" i="76"/>
  <c r="C15" i="76"/>
  <c r="H16" i="85"/>
  <c r="I12" i="85" s="1"/>
  <c r="G19" i="43"/>
  <c r="G16" i="89"/>
  <c r="J20" i="76"/>
  <c r="K16" i="76" s="1"/>
  <c r="C22" i="38" l="1"/>
  <c r="K15" i="38"/>
  <c r="K13" i="76"/>
  <c r="K12" i="38"/>
  <c r="K18" i="38"/>
  <c r="K17" i="38"/>
  <c r="K13" i="38"/>
  <c r="K14" i="76"/>
  <c r="I13" i="85"/>
  <c r="I10" i="85"/>
  <c r="K11" i="38"/>
  <c r="I14" i="85"/>
  <c r="K17" i="76"/>
  <c r="K19" i="38"/>
  <c r="K12" i="76"/>
  <c r="E16" i="44"/>
  <c r="I15" i="85"/>
  <c r="K14" i="38"/>
  <c r="I11" i="85"/>
  <c r="K19" i="76"/>
  <c r="K15" i="76"/>
  <c r="K11" i="76"/>
  <c r="K18" i="76"/>
  <c r="K20" i="38"/>
  <c r="K16" i="38"/>
  <c r="I21" i="38"/>
  <c r="D22" i="83"/>
  <c r="H22" i="83"/>
  <c r="K22" i="38" l="1"/>
  <c r="J22" i="55"/>
  <c r="L21" i="83"/>
  <c r="K22" i="54"/>
  <c r="L19" i="38"/>
  <c r="G22" i="83" l="1"/>
  <c r="C22" i="83"/>
  <c r="I16" i="32" l="1"/>
  <c r="I12" i="32"/>
  <c r="L18" i="76" l="1"/>
  <c r="H20" i="76"/>
  <c r="L19" i="76"/>
  <c r="I19" i="76" l="1"/>
  <c r="G20" i="76"/>
  <c r="E19" i="76"/>
  <c r="J10" i="26" l="1"/>
  <c r="D39" i="26" s="1"/>
  <c r="G10" i="26"/>
  <c r="D10" i="26"/>
  <c r="C39" i="26" l="1"/>
  <c r="B39" i="26"/>
  <c r="B21" i="78" l="1"/>
  <c r="J11" i="35"/>
  <c r="J13" i="35"/>
  <c r="J14" i="35"/>
  <c r="J15" i="35"/>
  <c r="J16" i="35"/>
  <c r="J17" i="35"/>
  <c r="J18" i="35"/>
  <c r="J19" i="35"/>
  <c r="C20" i="35"/>
  <c r="D20" i="35"/>
  <c r="E20" i="35"/>
  <c r="F20" i="35"/>
  <c r="G20" i="35"/>
  <c r="H20" i="35"/>
  <c r="I20" i="35"/>
  <c r="F16" i="36"/>
  <c r="G12" i="36" l="1"/>
  <c r="G15" i="36"/>
  <c r="G10" i="36"/>
  <c r="G14" i="36"/>
  <c r="G11" i="36"/>
  <c r="G13" i="36"/>
  <c r="J20" i="35"/>
  <c r="P13" i="54"/>
  <c r="K21" i="54"/>
  <c r="K20" i="54"/>
  <c r="K19" i="54"/>
  <c r="J21" i="54"/>
  <c r="J20" i="54"/>
  <c r="J19" i="54"/>
  <c r="E16" i="36" l="1"/>
  <c r="G16" i="36"/>
  <c r="J18" i="83"/>
  <c r="L18" i="83"/>
  <c r="J19" i="83"/>
  <c r="L19" i="83"/>
  <c r="J20" i="83"/>
  <c r="L20" i="83"/>
  <c r="J21" i="83"/>
  <c r="I21" i="32" l="1"/>
  <c r="F49" i="32" s="1"/>
  <c r="I20" i="32"/>
  <c r="F50" i="32" s="1"/>
  <c r="I19" i="32"/>
  <c r="F51" i="32" s="1"/>
  <c r="I18" i="32"/>
  <c r="F52" i="32" s="1"/>
  <c r="I17" i="32"/>
  <c r="F53" i="32" s="1"/>
  <c r="F54" i="32"/>
  <c r="I15" i="32"/>
  <c r="F55" i="32" s="1"/>
  <c r="I14" i="32"/>
  <c r="F56" i="32" s="1"/>
  <c r="I13" i="32"/>
  <c r="F57" i="32" s="1"/>
  <c r="F58" i="32"/>
  <c r="I11" i="32"/>
  <c r="F59" i="32" l="1"/>
  <c r="F60" i="32" s="1"/>
  <c r="I22" i="32"/>
  <c r="G11" i="87" l="1"/>
  <c r="G12" i="87"/>
  <c r="G13" i="87"/>
  <c r="G14" i="87"/>
  <c r="G15" i="87"/>
  <c r="G16" i="87"/>
  <c r="G17" i="87"/>
  <c r="G18" i="87"/>
  <c r="G20" i="87" l="1"/>
  <c r="F17" i="2"/>
  <c r="J21" i="2" s="1"/>
  <c r="E18" i="83" l="1"/>
  <c r="E19" i="83"/>
  <c r="E20" i="83"/>
  <c r="E21" i="83"/>
  <c r="C21" i="78" l="1"/>
  <c r="D21" i="78"/>
  <c r="E21" i="78"/>
  <c r="F21" i="78"/>
  <c r="G21" i="78"/>
  <c r="H21" i="78"/>
  <c r="I21" i="78"/>
  <c r="J21" i="78"/>
  <c r="L15" i="76" l="1"/>
  <c r="L11" i="76"/>
  <c r="L12" i="76"/>
  <c r="L13" i="76"/>
  <c r="L14" i="76"/>
  <c r="L16" i="76"/>
  <c r="L17" i="76"/>
  <c r="H13" i="91"/>
  <c r="I13" i="91"/>
  <c r="H14" i="91"/>
  <c r="I14" i="91"/>
  <c r="H15" i="91"/>
  <c r="I15" i="91"/>
  <c r="J10" i="89"/>
  <c r="J11" i="89"/>
  <c r="J12" i="89"/>
  <c r="J13" i="89"/>
  <c r="J14" i="89"/>
  <c r="J15" i="89"/>
  <c r="N11" i="88"/>
  <c r="N12" i="88"/>
  <c r="N14" i="88"/>
  <c r="N15" i="88"/>
  <c r="N16" i="88"/>
  <c r="N17" i="88"/>
  <c r="N18" i="88"/>
  <c r="N19" i="88"/>
  <c r="M13" i="88"/>
  <c r="M14" i="88"/>
  <c r="M15" i="88"/>
  <c r="M16" i="88"/>
  <c r="M17" i="88"/>
  <c r="M18" i="88"/>
  <c r="M19" i="88"/>
  <c r="G11" i="88"/>
  <c r="G12" i="88"/>
  <c r="G13" i="88"/>
  <c r="G14" i="88"/>
  <c r="G15" i="88"/>
  <c r="G16" i="88"/>
  <c r="G17" i="88"/>
  <c r="G18" i="88"/>
  <c r="G19" i="88"/>
  <c r="F20" i="88"/>
  <c r="E20" i="88"/>
  <c r="D11" i="88"/>
  <c r="D12" i="88"/>
  <c r="D13" i="88"/>
  <c r="D14" i="88"/>
  <c r="D15" i="88"/>
  <c r="D16" i="88"/>
  <c r="D17" i="88"/>
  <c r="D18" i="88"/>
  <c r="D19" i="88"/>
  <c r="C20" i="88"/>
  <c r="B20" i="88"/>
  <c r="H11" i="87"/>
  <c r="I11" i="87"/>
  <c r="H12" i="87"/>
  <c r="I12" i="87"/>
  <c r="H13" i="87"/>
  <c r="I13" i="87"/>
  <c r="H14" i="87"/>
  <c r="I14" i="87"/>
  <c r="H15" i="87"/>
  <c r="I15" i="87"/>
  <c r="H16" i="87"/>
  <c r="I16" i="87"/>
  <c r="H17" i="87"/>
  <c r="I17" i="87"/>
  <c r="H18" i="87"/>
  <c r="J18" i="87" s="1"/>
  <c r="P11" i="87"/>
  <c r="P13" i="87"/>
  <c r="P14" i="87"/>
  <c r="P15" i="87"/>
  <c r="P16" i="87"/>
  <c r="P17" i="87"/>
  <c r="P18" i="87"/>
  <c r="D13" i="87"/>
  <c r="O13" i="87" s="1"/>
  <c r="O14" i="87"/>
  <c r="O15" i="87"/>
  <c r="D16" i="87"/>
  <c r="O16" i="87" s="1"/>
  <c r="D17" i="87"/>
  <c r="O17" i="87" s="1"/>
  <c r="O10" i="86"/>
  <c r="O12" i="86"/>
  <c r="O13" i="86"/>
  <c r="O14" i="86"/>
  <c r="O15" i="86"/>
  <c r="O16" i="86"/>
  <c r="N10" i="86"/>
  <c r="N13" i="86"/>
  <c r="N15" i="86"/>
  <c r="N16" i="86"/>
  <c r="N17" i="86"/>
  <c r="N14" i="86"/>
  <c r="N12" i="86"/>
  <c r="O9" i="86"/>
  <c r="N9" i="86"/>
  <c r="Q11" i="85"/>
  <c r="Q12" i="85"/>
  <c r="Q13" i="85"/>
  <c r="Q14" i="85"/>
  <c r="Q15" i="85"/>
  <c r="N11" i="84"/>
  <c r="N12" i="84"/>
  <c r="N13" i="84"/>
  <c r="N14" i="84"/>
  <c r="M12" i="84"/>
  <c r="M13" i="84"/>
  <c r="M14" i="84"/>
  <c r="M15" i="84"/>
  <c r="M17" i="84"/>
  <c r="M18" i="84"/>
  <c r="G10" i="84"/>
  <c r="G11" i="84"/>
  <c r="G12" i="84"/>
  <c r="G13" i="84"/>
  <c r="G14" i="84"/>
  <c r="G15" i="84"/>
  <c r="G16" i="84"/>
  <c r="G17" i="84"/>
  <c r="G18" i="84"/>
  <c r="F19" i="84"/>
  <c r="E19" i="84"/>
  <c r="D10" i="84"/>
  <c r="D11" i="84"/>
  <c r="D12" i="84"/>
  <c r="D13" i="84"/>
  <c r="D14" i="84"/>
  <c r="D15" i="84"/>
  <c r="D16" i="84"/>
  <c r="D17" i="84"/>
  <c r="D18" i="84"/>
  <c r="C19" i="84"/>
  <c r="M13" i="13"/>
  <c r="D11" i="26"/>
  <c r="D12" i="26"/>
  <c r="B41" i="26" s="1"/>
  <c r="D13" i="26"/>
  <c r="B42" i="26" s="1"/>
  <c r="D14" i="26"/>
  <c r="B43" i="26" s="1"/>
  <c r="D15" i="26"/>
  <c r="B44" i="26" s="1"/>
  <c r="D16" i="26"/>
  <c r="B45" i="26" s="1"/>
  <c r="J11" i="83"/>
  <c r="L11" i="83"/>
  <c r="F15" i="2"/>
  <c r="J19" i="2" s="1"/>
  <c r="F12" i="2"/>
  <c r="J16" i="2" s="1"/>
  <c r="O15" i="35"/>
  <c r="P14" i="35"/>
  <c r="M10" i="13"/>
  <c r="E16" i="13"/>
  <c r="N13" i="13" s="1"/>
  <c r="F16" i="44"/>
  <c r="J12" i="43"/>
  <c r="H19" i="43"/>
  <c r="H22" i="32"/>
  <c r="H22" i="24"/>
  <c r="J12" i="83"/>
  <c r="J13" i="83"/>
  <c r="J14" i="83"/>
  <c r="J15" i="83"/>
  <c r="J16" i="83"/>
  <c r="J17" i="83"/>
  <c r="E15" i="83"/>
  <c r="L17" i="83"/>
  <c r="L16" i="83"/>
  <c r="L15" i="83"/>
  <c r="L14" i="83"/>
  <c r="L13" i="83"/>
  <c r="L12" i="83"/>
  <c r="P12" i="35"/>
  <c r="I11" i="24"/>
  <c r="F59" i="24" s="1"/>
  <c r="I12" i="24"/>
  <c r="F58" i="24" s="1"/>
  <c r="I13" i="24"/>
  <c r="F57" i="24" s="1"/>
  <c r="I14" i="24"/>
  <c r="F56" i="24" s="1"/>
  <c r="I15" i="24"/>
  <c r="F55" i="24" s="1"/>
  <c r="I16" i="24"/>
  <c r="F54" i="24" s="1"/>
  <c r="I17" i="24"/>
  <c r="F53" i="24" s="1"/>
  <c r="I18" i="24"/>
  <c r="F52" i="24" s="1"/>
  <c r="I19" i="24"/>
  <c r="F51" i="24" s="1"/>
  <c r="I20" i="24"/>
  <c r="F50" i="24" s="1"/>
  <c r="I21" i="24"/>
  <c r="F49" i="24" s="1"/>
  <c r="G22" i="24"/>
  <c r="L13" i="38"/>
  <c r="L14" i="38"/>
  <c r="L15" i="38"/>
  <c r="L16" i="38"/>
  <c r="L17" i="38"/>
  <c r="L18" i="38"/>
  <c r="P13" i="35"/>
  <c r="G22" i="32"/>
  <c r="F22" i="32"/>
  <c r="J12" i="4"/>
  <c r="P10" i="35"/>
  <c r="I19" i="43"/>
  <c r="J18" i="43"/>
  <c r="J17" i="43"/>
  <c r="J16" i="43"/>
  <c r="J15" i="43"/>
  <c r="J14" i="43"/>
  <c r="J13" i="43"/>
  <c r="J11" i="43"/>
  <c r="J10" i="43"/>
  <c r="N10" i="13"/>
  <c r="J21" i="80"/>
  <c r="I21" i="80"/>
  <c r="H21" i="80"/>
  <c r="G21" i="80"/>
  <c r="F21" i="80"/>
  <c r="E21" i="80"/>
  <c r="D21" i="80"/>
  <c r="C21" i="80"/>
  <c r="B21" i="80"/>
  <c r="K20" i="80"/>
  <c r="K19" i="80"/>
  <c r="K18" i="80"/>
  <c r="K17" i="80"/>
  <c r="K16" i="80"/>
  <c r="K15" i="80"/>
  <c r="K14" i="80"/>
  <c r="K13" i="80"/>
  <c r="K12" i="80"/>
  <c r="E11" i="76"/>
  <c r="I14" i="76"/>
  <c r="G11" i="26"/>
  <c r="G12" i="26"/>
  <c r="C41" i="26" s="1"/>
  <c r="G13" i="26"/>
  <c r="C42" i="26" s="1"/>
  <c r="G14" i="26"/>
  <c r="C43" i="26" s="1"/>
  <c r="G15" i="26"/>
  <c r="C44" i="26" s="1"/>
  <c r="G16" i="26"/>
  <c r="C45" i="26" s="1"/>
  <c r="J16" i="26"/>
  <c r="D45" i="26" s="1"/>
  <c r="J15" i="26"/>
  <c r="D44" i="26" s="1"/>
  <c r="J14" i="26"/>
  <c r="D43" i="26" s="1"/>
  <c r="J13" i="26"/>
  <c r="D42" i="26" s="1"/>
  <c r="J12" i="26"/>
  <c r="D41" i="26" s="1"/>
  <c r="J11" i="26"/>
  <c r="I12" i="38"/>
  <c r="D23" i="55"/>
  <c r="J12" i="55"/>
  <c r="K12" i="55"/>
  <c r="J13" i="55"/>
  <c r="K13" i="55"/>
  <c r="J14" i="55"/>
  <c r="K14" i="55"/>
  <c r="J15" i="55"/>
  <c r="K15" i="55"/>
  <c r="J16" i="55"/>
  <c r="K16" i="55"/>
  <c r="J17" i="55"/>
  <c r="K17" i="55"/>
  <c r="J18" i="55"/>
  <c r="K18" i="55"/>
  <c r="J19" i="55"/>
  <c r="K19" i="55"/>
  <c r="J20" i="55"/>
  <c r="K20" i="55"/>
  <c r="J21" i="55"/>
  <c r="K21" i="55"/>
  <c r="K22" i="55"/>
  <c r="C23" i="55"/>
  <c r="E23" i="55"/>
  <c r="F23" i="55"/>
  <c r="G23" i="55"/>
  <c r="H23" i="55"/>
  <c r="I23" i="55"/>
  <c r="F11" i="2"/>
  <c r="J15" i="2" s="1"/>
  <c r="F13" i="2"/>
  <c r="J17" i="2" s="1"/>
  <c r="F14" i="2"/>
  <c r="J18" i="2" s="1"/>
  <c r="F16" i="2"/>
  <c r="J20" i="2" s="1"/>
  <c r="F10" i="2"/>
  <c r="Q19" i="5"/>
  <c r="C16" i="13"/>
  <c r="N11" i="13" s="1"/>
  <c r="D16" i="13"/>
  <c r="N12" i="13" s="1"/>
  <c r="F16" i="13"/>
  <c r="N14" i="13" s="1"/>
  <c r="N15" i="13"/>
  <c r="D23" i="54"/>
  <c r="Q25" i="5"/>
  <c r="Q23" i="5"/>
  <c r="P17" i="35"/>
  <c r="P18" i="55"/>
  <c r="P17" i="55"/>
  <c r="P16" i="55"/>
  <c r="P15" i="55"/>
  <c r="P14" i="55"/>
  <c r="P13" i="55"/>
  <c r="I23" i="54"/>
  <c r="H23" i="54"/>
  <c r="G23" i="54"/>
  <c r="F23" i="54"/>
  <c r="E23" i="54"/>
  <c r="C23" i="54"/>
  <c r="P18" i="54"/>
  <c r="K18" i="54"/>
  <c r="J18" i="54"/>
  <c r="P17" i="54"/>
  <c r="K17" i="54"/>
  <c r="J17" i="54"/>
  <c r="P16" i="54"/>
  <c r="K16" i="54"/>
  <c r="J16" i="54"/>
  <c r="P15" i="54"/>
  <c r="K15" i="54"/>
  <c r="J15" i="54"/>
  <c r="P14" i="54"/>
  <c r="K14" i="54"/>
  <c r="J14" i="54"/>
  <c r="K13" i="54"/>
  <c r="K12" i="54"/>
  <c r="O11" i="35"/>
  <c r="O12" i="35"/>
  <c r="O14" i="35"/>
  <c r="O16" i="35"/>
  <c r="P16" i="35"/>
  <c r="P15" i="35"/>
  <c r="J15" i="4"/>
  <c r="J17" i="4"/>
  <c r="J18" i="4"/>
  <c r="J13" i="4"/>
  <c r="M15" i="13"/>
  <c r="M14" i="13"/>
  <c r="M12" i="13"/>
  <c r="M11" i="13"/>
  <c r="Q24" i="5"/>
  <c r="Q22" i="5"/>
  <c r="Q21" i="5"/>
  <c r="Q20" i="5"/>
  <c r="P25" i="5"/>
  <c r="P24" i="5"/>
  <c r="P23" i="5"/>
  <c r="P22" i="5"/>
  <c r="P21" i="5"/>
  <c r="P20" i="5"/>
  <c r="P19" i="5"/>
  <c r="F19" i="2" l="1"/>
  <c r="B20" i="2" s="1"/>
  <c r="C20" i="2"/>
  <c r="E20" i="2"/>
  <c r="D20" i="2"/>
  <c r="I20" i="91"/>
  <c r="H20" i="91"/>
  <c r="J11" i="87"/>
  <c r="I20" i="87"/>
  <c r="H20" i="87"/>
  <c r="O11" i="86"/>
  <c r="N10" i="84"/>
  <c r="N19" i="84" s="1"/>
  <c r="P29" i="5"/>
  <c r="M21" i="38"/>
  <c r="D20" i="87"/>
  <c r="G17" i="26"/>
  <c r="L22" i="83"/>
  <c r="K23" i="55"/>
  <c r="E24" i="55" s="1"/>
  <c r="J22" i="83"/>
  <c r="J10" i="44"/>
  <c r="J17" i="26"/>
  <c r="L20" i="76"/>
  <c r="C40" i="26"/>
  <c r="C46" i="26" s="1"/>
  <c r="B40" i="26"/>
  <c r="B46" i="26" s="1"/>
  <c r="D17" i="26"/>
  <c r="J14" i="2"/>
  <c r="J23" i="2" s="1"/>
  <c r="Q29" i="5"/>
  <c r="K21" i="80"/>
  <c r="N16" i="13"/>
  <c r="M16" i="13"/>
  <c r="I11" i="83"/>
  <c r="I18" i="83"/>
  <c r="I19" i="83"/>
  <c r="I20" i="83"/>
  <c r="I21" i="83"/>
  <c r="I19" i="38"/>
  <c r="J13" i="91"/>
  <c r="J17" i="87"/>
  <c r="I13" i="83"/>
  <c r="I16" i="83"/>
  <c r="I17" i="83"/>
  <c r="I15" i="83"/>
  <c r="E11" i="83"/>
  <c r="J23" i="54"/>
  <c r="L22" i="54" s="1"/>
  <c r="N10" i="4"/>
  <c r="D40" i="26"/>
  <c r="K21" i="78"/>
  <c r="I14" i="38"/>
  <c r="I15" i="38"/>
  <c r="I17" i="38"/>
  <c r="I16" i="38"/>
  <c r="I18" i="38"/>
  <c r="I11" i="38"/>
  <c r="I22" i="38" s="1"/>
  <c r="O13" i="35"/>
  <c r="J14" i="91"/>
  <c r="N13" i="88"/>
  <c r="N20" i="88" s="1"/>
  <c r="D20" i="88"/>
  <c r="E13" i="76"/>
  <c r="E15" i="76"/>
  <c r="F63" i="24"/>
  <c r="J12" i="87"/>
  <c r="Q16" i="85"/>
  <c r="O17" i="86"/>
  <c r="O19" i="86" s="1"/>
  <c r="N11" i="86"/>
  <c r="N19" i="86" s="1"/>
  <c r="G19" i="84"/>
  <c r="M16" i="84"/>
  <c r="M19" i="84" s="1"/>
  <c r="D19" i="84"/>
  <c r="I12" i="83"/>
  <c r="I14" i="83"/>
  <c r="J23" i="55"/>
  <c r="L14" i="55" s="1"/>
  <c r="K23" i="54"/>
  <c r="J14" i="4"/>
  <c r="H16" i="13"/>
  <c r="J19" i="43"/>
  <c r="P12" i="87"/>
  <c r="J13" i="87"/>
  <c r="J16" i="87"/>
  <c r="J15" i="91"/>
  <c r="J17" i="88"/>
  <c r="M12" i="88"/>
  <c r="M20" i="88" s="1"/>
  <c r="J18" i="88"/>
  <c r="J14" i="87"/>
  <c r="J15" i="87"/>
  <c r="E12" i="83"/>
  <c r="E16" i="83"/>
  <c r="E13" i="83"/>
  <c r="E17" i="83"/>
  <c r="E14" i="83"/>
  <c r="E16" i="76"/>
  <c r="E17" i="76"/>
  <c r="I13" i="38"/>
  <c r="I20" i="38"/>
  <c r="I22" i="24"/>
  <c r="G20" i="88"/>
  <c r="I16" i="76"/>
  <c r="I15" i="76"/>
  <c r="I12" i="76"/>
  <c r="I17" i="76"/>
  <c r="I11" i="76"/>
  <c r="E14" i="76"/>
  <c r="E18" i="76"/>
  <c r="I13" i="76"/>
  <c r="I18" i="76"/>
  <c r="E12" i="76"/>
  <c r="O10" i="35"/>
  <c r="L12" i="55" l="1"/>
  <c r="L13" i="55"/>
  <c r="Q13" i="55" s="1"/>
  <c r="F20" i="2"/>
  <c r="E20" i="76"/>
  <c r="J20" i="91"/>
  <c r="J20" i="87"/>
  <c r="K11" i="83"/>
  <c r="I16" i="85"/>
  <c r="M19" i="76"/>
  <c r="C48" i="26"/>
  <c r="M17" i="55"/>
  <c r="R17" i="55" s="1"/>
  <c r="L20" i="55"/>
  <c r="I22" i="83"/>
  <c r="E22" i="83"/>
  <c r="M22" i="54"/>
  <c r="I24" i="54"/>
  <c r="L15" i="54"/>
  <c r="Q15" i="54" s="1"/>
  <c r="M14" i="38"/>
  <c r="G63" i="24"/>
  <c r="I20" i="76"/>
  <c r="M20" i="54"/>
  <c r="M19" i="54"/>
  <c r="M21" i="54"/>
  <c r="L20" i="54"/>
  <c r="L19" i="54"/>
  <c r="L21" i="54"/>
  <c r="M18" i="83"/>
  <c r="M19" i="83"/>
  <c r="M20" i="83"/>
  <c r="M21" i="83"/>
  <c r="K14" i="83"/>
  <c r="K18" i="83"/>
  <c r="K19" i="83"/>
  <c r="K20" i="83"/>
  <c r="K21" i="83"/>
  <c r="K16" i="83"/>
  <c r="K12" i="83"/>
  <c r="M11" i="83"/>
  <c r="K13" i="83"/>
  <c r="K17" i="83"/>
  <c r="K15" i="83"/>
  <c r="E24" i="54"/>
  <c r="L16" i="54"/>
  <c r="Q16" i="54" s="1"/>
  <c r="H24" i="55"/>
  <c r="M13" i="76"/>
  <c r="D46" i="26"/>
  <c r="D48" i="26" s="1"/>
  <c r="F24" i="55"/>
  <c r="M10" i="4"/>
  <c r="M12" i="83"/>
  <c r="G24" i="55"/>
  <c r="B24" i="55"/>
  <c r="C24" i="55"/>
  <c r="B24" i="54"/>
  <c r="D24" i="54"/>
  <c r="H24" i="54"/>
  <c r="L14" i="54"/>
  <c r="Q14" i="54" s="1"/>
  <c r="L12" i="54"/>
  <c r="L10" i="4"/>
  <c r="K10" i="4"/>
  <c r="L15" i="55"/>
  <c r="Q15" i="55" s="1"/>
  <c r="D24" i="55"/>
  <c r="L22" i="55"/>
  <c r="M14" i="83"/>
  <c r="M17" i="83"/>
  <c r="M13" i="83"/>
  <c r="F24" i="54"/>
  <c r="L18" i="54"/>
  <c r="Q18" i="54" s="1"/>
  <c r="L17" i="54"/>
  <c r="Q17" i="54" s="1"/>
  <c r="L13" i="54"/>
  <c r="Q13" i="54" s="1"/>
  <c r="M15" i="38"/>
  <c r="M20" i="38"/>
  <c r="M12" i="38"/>
  <c r="M13" i="38"/>
  <c r="M19" i="38"/>
  <c r="M17" i="38"/>
  <c r="M11" i="38"/>
  <c r="M16" i="38"/>
  <c r="M18" i="38"/>
  <c r="R16" i="85"/>
  <c r="R10" i="85"/>
  <c r="R11" i="85"/>
  <c r="R15" i="85"/>
  <c r="M16" i="83"/>
  <c r="M15" i="83"/>
  <c r="L18" i="55"/>
  <c r="Q18" i="55" s="1"/>
  <c r="M15" i="55"/>
  <c r="R15" i="55" s="1"/>
  <c r="L17" i="55"/>
  <c r="Q17" i="55" s="1"/>
  <c r="M16" i="55"/>
  <c r="R16" i="55" s="1"/>
  <c r="M22" i="55"/>
  <c r="M18" i="55"/>
  <c r="R18" i="55" s="1"/>
  <c r="M20" i="55"/>
  <c r="M19" i="55"/>
  <c r="M14" i="55"/>
  <c r="R14" i="55" s="1"/>
  <c r="I24" i="55"/>
  <c r="M13" i="55"/>
  <c r="R13" i="55" s="1"/>
  <c r="M21" i="55"/>
  <c r="M12" i="55"/>
  <c r="R12" i="55" s="1"/>
  <c r="L19" i="55"/>
  <c r="L16" i="55"/>
  <c r="Q16" i="55" s="1"/>
  <c r="Q12" i="55"/>
  <c r="L21" i="55"/>
  <c r="Q14" i="55"/>
  <c r="C24" i="54"/>
  <c r="M16" i="54"/>
  <c r="R16" i="54" s="1"/>
  <c r="M12" i="54"/>
  <c r="R12" i="54" s="1"/>
  <c r="M15" i="54"/>
  <c r="R15" i="54" s="1"/>
  <c r="M17" i="54"/>
  <c r="R17" i="54" s="1"/>
  <c r="M18" i="54"/>
  <c r="R18" i="54" s="1"/>
  <c r="G24" i="54"/>
  <c r="M14" i="54"/>
  <c r="R14" i="54" s="1"/>
  <c r="M13" i="54"/>
  <c r="R13" i="54" s="1"/>
  <c r="R12" i="85"/>
  <c r="R14" i="85"/>
  <c r="R13" i="85"/>
  <c r="M15" i="76"/>
  <c r="M12" i="76"/>
  <c r="M14" i="76"/>
  <c r="M16" i="76"/>
  <c r="M17" i="76"/>
  <c r="M11" i="76"/>
  <c r="M18" i="76"/>
  <c r="M22" i="38" l="1"/>
  <c r="K20" i="76"/>
  <c r="K22" i="83"/>
  <c r="M22" i="83"/>
  <c r="Q19" i="54"/>
  <c r="M20" i="76"/>
  <c r="Q19" i="55"/>
  <c r="Q20" i="55" s="1"/>
  <c r="R19" i="55"/>
  <c r="R20" i="55" s="1"/>
  <c r="R19" i="54"/>
  <c r="R20" i="54" s="1"/>
  <c r="Q12" i="54"/>
  <c r="L23" i="54"/>
  <c r="J24" i="54"/>
  <c r="O10" i="4"/>
  <c r="K24" i="55"/>
  <c r="J24" i="55"/>
  <c r="L23" i="55"/>
  <c r="M23" i="55"/>
  <c r="K24" i="54"/>
  <c r="M23" i="54"/>
  <c r="P11" i="35"/>
  <c r="P18" i="35" s="1"/>
  <c r="Q20" i="54" l="1"/>
  <c r="O17" i="35"/>
  <c r="O18" i="35" s="1"/>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<sst xmlns="http://schemas.openxmlformats.org/spreadsheetml/2006/main" count="1615" uniqueCount="587">
  <si>
    <t>إشهادات الطلاق حسب نوع الطلاق وفئة عمر الزوجة</t>
  </si>
  <si>
    <r>
      <t xml:space="preserve">المجموع
</t>
    </r>
    <r>
      <rPr>
        <b/>
        <sz val="8"/>
        <rFont val="Arial"/>
        <family val="2"/>
      </rPr>
      <t>Total</t>
    </r>
  </si>
  <si>
    <t>20 - 24</t>
  </si>
  <si>
    <t>25 - 29</t>
  </si>
  <si>
    <t>30 - 34</t>
  </si>
  <si>
    <t>35 - 39</t>
  </si>
  <si>
    <t>40 - 44</t>
  </si>
  <si>
    <t>45 - 49</t>
  </si>
  <si>
    <t>50 - 54</t>
  </si>
  <si>
    <t>55 - 59</t>
  </si>
  <si>
    <t>60 +</t>
  </si>
  <si>
    <t>المجموع</t>
  </si>
  <si>
    <t>Total</t>
  </si>
  <si>
    <t>إشهادات الطلاق حسب نوع الطلاق وجنسية الزوج</t>
  </si>
  <si>
    <t xml:space="preserve">  قطر</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</si>
  <si>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</si>
  <si>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</si>
  <si>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</si>
  <si>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</si>
  <si>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</si>
  <si>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</si>
  <si>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</si>
  <si>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</si>
  <si>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</si>
  <si>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</si>
  <si>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</si>
  <si>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</si>
  <si>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</si>
  <si>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</si>
  <si>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</si>
  <si>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</si>
  <si>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</si>
  <si>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</si>
  <si>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</si>
  <si>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</si>
  <si>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</si>
  <si>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</si>
  <si>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</si>
  <si>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قبل الدخول</t>
  </si>
  <si>
    <t>Before Consummation</t>
  </si>
  <si>
    <t xml:space="preserve"> 5 - 9</t>
  </si>
  <si>
    <t xml:space="preserve"> 10 - 14</t>
  </si>
  <si>
    <t xml:space="preserve"> 15 - 19</t>
  </si>
  <si>
    <t xml:space="preserve"> 20 - 24</t>
  </si>
  <si>
    <t>25 +</t>
  </si>
  <si>
    <t>النسبة لنوع الطلاق</t>
  </si>
  <si>
    <t>Percentage Type of Divorce</t>
  </si>
  <si>
    <t>جدول (1)</t>
  </si>
  <si>
    <t>جدول (2)</t>
  </si>
  <si>
    <t>جدول (3)</t>
  </si>
  <si>
    <t>جدول (4)</t>
  </si>
  <si>
    <t>جدول (5)</t>
  </si>
  <si>
    <t>جدول (6)</t>
  </si>
  <si>
    <t>TABLE (6)</t>
  </si>
  <si>
    <t>جدول (7)</t>
  </si>
  <si>
    <t>TABLE (7)</t>
  </si>
  <si>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</si>
  <si>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</si>
  <si>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</si>
  <si>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</si>
  <si>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</si>
  <si>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</si>
  <si>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</si>
  <si>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</si>
  <si>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</si>
  <si>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</si>
  <si>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</si>
  <si>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</si>
  <si>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</si>
  <si>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</si>
  <si>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</si>
  <si>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</si>
  <si>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</si>
  <si>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</si>
  <si>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</si>
  <si>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</si>
  <si>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</si>
  <si>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</si>
  <si>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</si>
  <si>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</si>
  <si>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</si>
  <si>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</si>
  <si>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</si>
  <si>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</si>
  <si>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</si>
  <si>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</si>
  <si>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</si>
  <si>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</si>
  <si>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DIVORCES BY TYPE OF DIVORCE AND NATIONALITY OF HUSBAND </t>
  </si>
  <si>
    <t>DIVORCES BY TYPE OF DIVORCE AND WIFE'S AGE GROUP</t>
  </si>
  <si>
    <t>جدول (8)</t>
  </si>
  <si>
    <t>TABLE (8)</t>
  </si>
  <si>
    <t>ام صلال</t>
  </si>
  <si>
    <t>المواليد أحياء المسجلون حسب الجنسية والنوع وفئة عمر الأم</t>
  </si>
  <si>
    <r>
      <t xml:space="preserve">المجموع العام
</t>
    </r>
    <r>
      <rPr>
        <b/>
        <sz val="8"/>
        <rFont val="Arial"/>
        <family val="2"/>
      </rPr>
      <t>G.Total</t>
    </r>
  </si>
  <si>
    <t>G.Total</t>
  </si>
  <si>
    <t>قطر</t>
  </si>
  <si>
    <t>بقية دول مجلس التعاون</t>
  </si>
  <si>
    <t>بقية الدول العربية</t>
  </si>
  <si>
    <t>TABLE (5)</t>
  </si>
  <si>
    <t>وفيات الأطفال الرضع المسجلة حسب النوع والجنسية</t>
  </si>
  <si>
    <t>القادمون حسب المنفذ ومجموعات جنسيات الدول</t>
  </si>
  <si>
    <t>مجموعات دول الجنسية</t>
  </si>
  <si>
    <t>الدول المحيطية</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</si>
  <si>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</si>
  <si>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</si>
  <si>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</si>
  <si>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</si>
  <si>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</si>
  <si>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</si>
  <si>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</si>
  <si>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</si>
  <si>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</si>
  <si>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</si>
  <si>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</si>
  <si>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</si>
  <si>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</si>
  <si>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</si>
  <si>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</si>
  <si>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</si>
  <si>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</si>
  <si>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</si>
  <si>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</si>
  <si>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</si>
  <si>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</si>
  <si>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</si>
  <si>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</si>
  <si>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</si>
  <si>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</si>
  <si>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بينونة صغرى</t>
  </si>
  <si>
    <t>رجعي</t>
  </si>
  <si>
    <t>خلع</t>
  </si>
  <si>
    <t>بينونة كبرى</t>
  </si>
  <si>
    <t>Marriage &amp; Divorce</t>
  </si>
  <si>
    <r>
      <rPr>
        <b/>
        <sz val="11"/>
        <rFont val="Sakkal Majalla"/>
      </rPr>
      <t>المجموع</t>
    </r>
    <r>
      <rPr>
        <b/>
        <sz val="8"/>
        <rFont val="Arial"/>
        <family val="2"/>
      </rPr>
      <t xml:space="preserve">
Total</t>
    </r>
  </si>
  <si>
    <t>Qatar</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</si>
  <si>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</si>
  <si>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</si>
  <si>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</si>
  <si>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</si>
  <si>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</si>
  <si>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</si>
  <si>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</si>
  <si>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</si>
  <si>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المواليد والوفيات</t>
  </si>
  <si>
    <t>Births &amp; Deaths</t>
  </si>
  <si>
    <t>قطريون
Qataris</t>
  </si>
  <si>
    <t>غير قطريين
Non-Qataris</t>
  </si>
  <si>
    <t>إشهادات الطلاق حسب جنسية الزوج</t>
  </si>
  <si>
    <t xml:space="preserve">  بقية دول مجلس التعاون </t>
  </si>
  <si>
    <t>البلدية
مكان إقامة الزوج</t>
  </si>
  <si>
    <t>Municipality
Place of Husband Resident</t>
  </si>
  <si>
    <t xml:space="preserve">جنسية الزوج </t>
  </si>
  <si>
    <t xml:space="preserve"> Nationality of Husband</t>
  </si>
  <si>
    <t>عقود الزواج حسب جنسية الزوج</t>
  </si>
  <si>
    <t>REGISTERED INFANT DEATHS BY GENDER AND NATIONALITY</t>
  </si>
  <si>
    <t xml:space="preserve"> Nationality</t>
  </si>
  <si>
    <t xml:space="preserve">الجنسية </t>
  </si>
  <si>
    <t>Al Shahannia</t>
  </si>
  <si>
    <t>REGISTERED LIVE BIRTHS BY NATIONALITY &amp; AGE GROUP OF MOTHER</t>
  </si>
  <si>
    <t>المواليد أحياء المسجلون حسب الجنسية وفئة عمر الأم</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</si>
  <si>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</si>
  <si>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</si>
  <si>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</si>
  <si>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t>مكان الوفاة</t>
  </si>
  <si>
    <t>Place of Death</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</si>
  <si>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</si>
  <si>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</si>
  <si>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</si>
  <si>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</si>
  <si>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</si>
  <si>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قطريات   Qataris</t>
  </si>
  <si>
    <t>غير قطريات  Non-Qataris</t>
  </si>
  <si>
    <t>إشهادات الطلاق حسب مدة الحياة الزواجية للزوجة (قطريات - غير قطريات)</t>
  </si>
  <si>
    <t>تقديم</t>
  </si>
  <si>
    <t>د. صالح بن محمد النابت</t>
  </si>
  <si>
    <t>الجداول</t>
  </si>
  <si>
    <t>Tables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</si>
  <si>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</si>
  <si>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</si>
  <si>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</si>
  <si>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</si>
  <si>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</si>
  <si>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</si>
  <si>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</si>
  <si>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</si>
  <si>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</si>
  <si>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</si>
  <si>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</si>
  <si>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</si>
  <si>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</si>
  <si>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</si>
  <si>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</si>
  <si>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</si>
  <si>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</si>
  <si>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</si>
  <si>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</si>
  <si>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</si>
  <si>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</si>
  <si>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</si>
  <si>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</si>
  <si>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</si>
  <si>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</si>
  <si>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</si>
  <si>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</si>
  <si>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</si>
  <si>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</si>
  <si>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</si>
  <si>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</si>
  <si>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</si>
  <si>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</si>
  <si>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</si>
  <si>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</si>
  <si>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</si>
  <si>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</si>
  <si>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</si>
  <si>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</si>
  <si>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5 - 9</t>
  </si>
  <si>
    <t>25 - 64</t>
  </si>
  <si>
    <t>0 - 4</t>
  </si>
  <si>
    <t>26</t>
  </si>
  <si>
    <t>REGISTERED LIVE BIRTHS BY NATIONALITY, GENDER AND AGE GROUP OF MOTHER</t>
  </si>
  <si>
    <t>أولاً: الإحصاءات السكانية</t>
  </si>
  <si>
    <t>TABLE (4)</t>
  </si>
  <si>
    <t>إشهادات الطلاق حسب جنسية الزوجة ومدة الحياة الزواجية للزوجة</t>
  </si>
  <si>
    <t>North American countries</t>
  </si>
  <si>
    <t>Central American and Caribbean countries</t>
  </si>
  <si>
    <t>South American countries</t>
  </si>
  <si>
    <t>Peripheral countries</t>
  </si>
  <si>
    <t>TABLE (11)</t>
  </si>
  <si>
    <t>جدول (24)</t>
  </si>
  <si>
    <t>TABLE (24)</t>
  </si>
  <si>
    <r>
      <t xml:space="preserve">العدد
</t>
    </r>
    <r>
      <rPr>
        <sz val="9"/>
        <rFont val="Arial"/>
        <family val="2"/>
      </rPr>
      <t>No.</t>
    </r>
  </si>
  <si>
    <r>
      <t xml:space="preserve">النسبة
</t>
    </r>
    <r>
      <rPr>
        <sz val="8"/>
        <rFont val="Arial"/>
        <family val="2"/>
      </rPr>
      <t>%</t>
    </r>
  </si>
  <si>
    <t>Forward</t>
  </si>
  <si>
    <t>Overview</t>
  </si>
  <si>
    <t>First: Population Statistics</t>
  </si>
  <si>
    <t>دول أخرى  Other Countries</t>
  </si>
  <si>
    <t xml:space="preserve">دول امريكــا الشماليـــة  North American countries </t>
  </si>
  <si>
    <t>دول امريكا الوسطى والكاريبية  Central American and Caribbean countries</t>
  </si>
  <si>
    <t>الدول المحيطية  Peripheral countries</t>
  </si>
  <si>
    <t>الوفيات المسجلة للقطريين حسب النوع ومكان الوفاة</t>
  </si>
  <si>
    <t>60+</t>
  </si>
  <si>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</si>
  <si>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</si>
  <si>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</si>
  <si>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t>Country of Nationality Groups</t>
  </si>
  <si>
    <t>السكان</t>
  </si>
  <si>
    <t>POPULATION</t>
  </si>
  <si>
    <t>MARRIAGE &amp; DIVORCE</t>
  </si>
  <si>
    <t>BIRTHS &amp; DEATHS</t>
  </si>
  <si>
    <t>المواليد أحياء المسجلون حسب الجنسية والنوع والبلدية</t>
  </si>
  <si>
    <t>REGISTERED LIVE BIRTHS BY NATIONALITY, GENDER AND MUNICIPALITY</t>
  </si>
  <si>
    <t>Municipality</t>
  </si>
  <si>
    <t>البلدية</t>
  </si>
  <si>
    <r>
      <t xml:space="preserve">قطريون
</t>
    </r>
    <r>
      <rPr>
        <b/>
        <sz val="10"/>
        <rFont val="Arial"/>
        <family val="2"/>
      </rPr>
      <t>Qataris</t>
    </r>
  </si>
  <si>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</si>
  <si>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</si>
  <si>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</si>
  <si>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</si>
  <si>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</si>
  <si>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</si>
  <si>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</si>
  <si>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</si>
  <si>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</si>
  <si>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</si>
  <si>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</si>
  <si>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</si>
  <si>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</si>
  <si>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</si>
  <si>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</si>
  <si>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</si>
  <si>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</si>
  <si>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</si>
  <si>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REGISTERED DEATHS BY NATIONALITY, GENDER AND MUNICIPALITY</t>
  </si>
  <si>
    <t>الوفيات المسجلة حسب الجنسية والنوع والبلدية</t>
  </si>
  <si>
    <t>جدول (26)</t>
  </si>
  <si>
    <t>TABLE (20)</t>
  </si>
  <si>
    <t>TABLE (19)</t>
  </si>
  <si>
    <t>TABLE (14)</t>
  </si>
  <si>
    <t>جدول (14)</t>
  </si>
  <si>
    <t>TABLE (1)</t>
  </si>
  <si>
    <t>TABLE (2)</t>
  </si>
  <si>
    <t>TABLE (3)</t>
  </si>
  <si>
    <t>TABLE (16)</t>
  </si>
  <si>
    <t xml:space="preserve">  Qatar</t>
  </si>
  <si>
    <t>قطر  Qatar</t>
  </si>
  <si>
    <t xml:space="preserve">  قطر
 Qatar</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</si>
  <si>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</si>
  <si>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</si>
  <si>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</si>
  <si>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</si>
  <si>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</si>
  <si>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</si>
  <si>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ذكور
</t>
    </r>
    <r>
      <rPr>
        <b/>
        <sz val="8"/>
        <rFont val="Arial"/>
        <family val="2"/>
      </rPr>
      <t>Males</t>
    </r>
  </si>
  <si>
    <t>African Countries</t>
  </si>
  <si>
    <r>
      <rPr>
        <sz val="10"/>
        <rFont val="Sakkal Majalla"/>
      </rPr>
      <t>النسبة</t>
    </r>
    <r>
      <rPr>
        <sz val="9"/>
        <rFont val="Sakkal Majalla"/>
      </rPr>
      <t xml:space="preserve">
</t>
    </r>
    <r>
      <rPr>
        <sz val="8"/>
        <rFont val="Arial"/>
        <family val="2"/>
      </rPr>
      <t>Percentage</t>
    </r>
  </si>
  <si>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</si>
  <si>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</si>
  <si>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</si>
  <si>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</si>
  <si>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</si>
  <si>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r>
      <rPr>
        <b/>
        <sz val="11"/>
        <rFont val="Sakkal Majalla"/>
      </rPr>
      <t>النسبة لمدة الحياة الزواجية</t>
    </r>
    <r>
      <rPr>
        <sz val="8"/>
        <rFont val="Arial"/>
        <family val="2"/>
        <charset val="178"/>
      </rPr>
      <t xml:space="preserve">
Percentage of Duration of Marriage </t>
    </r>
  </si>
  <si>
    <t>خارج قطر
Outside Qatar</t>
  </si>
  <si>
    <r>
      <rPr>
        <sz val="10"/>
        <rFont val="Sakkal Majalla"/>
      </rPr>
      <t>العدد</t>
    </r>
    <r>
      <rPr>
        <sz val="9"/>
        <rFont val="Sakkal Majalla"/>
      </rPr>
      <t xml:space="preserve">
</t>
    </r>
    <r>
      <rPr>
        <sz val="8"/>
        <rFont val="Arial"/>
        <family val="2"/>
      </rPr>
      <t>No.</t>
    </r>
  </si>
  <si>
    <r>
      <t xml:space="preserve">العدد
</t>
    </r>
    <r>
      <rPr>
        <sz val="8"/>
        <rFont val="Arial"/>
        <family val="2"/>
      </rPr>
      <t>No.</t>
    </r>
  </si>
  <si>
    <t>لمحة عامة</t>
  </si>
  <si>
    <t>الشحانية</t>
  </si>
  <si>
    <t>Municipality (Place of Wife)</t>
  </si>
  <si>
    <t>TABLE (15)</t>
  </si>
  <si>
    <t>TABLE (27)</t>
  </si>
  <si>
    <t>جدول (27)</t>
  </si>
  <si>
    <t>27</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</si>
  <si>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</si>
  <si>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</si>
  <si>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</si>
  <si>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</si>
  <si>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</si>
  <si>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REGISTERED QATARI DEATHS BY GENDER AND PLACE OF DEATH</t>
  </si>
  <si>
    <t>REGISTERED INFANT DEATHS BY NATIONALITY, GENDER AND MUNICIPALITY</t>
  </si>
  <si>
    <t xml:space="preserve">            Nationality 
                      &amp; Gender
 Municipality</t>
  </si>
  <si>
    <t>عقود الزواج حسب مكان إقامة الزوجة و الزوج</t>
  </si>
  <si>
    <t>MARRIAGES BY  PLACE OF WIFE AND HUSBAND'S RESIDENCE</t>
  </si>
  <si>
    <t>النسبة</t>
  </si>
  <si>
    <t>Percentage</t>
  </si>
  <si>
    <t>إشهادات الطلاق حسب مكان إقامة الزوجة والزوج</t>
  </si>
  <si>
    <t>DIVORCES BY PLACE OF WIFE AND HUSBAND'S RESIDENCE</t>
  </si>
  <si>
    <t>50+</t>
  </si>
  <si>
    <t xml:space="preserve">DIVORCES BY NATIONALITY OF HUSBAND </t>
  </si>
  <si>
    <t>البلدية (مكان إقامة الزوجة)</t>
  </si>
  <si>
    <r>
      <rPr>
        <b/>
        <sz val="12"/>
        <rFont val="Sakkal Majalla"/>
      </rPr>
      <t>نوع الطلاق</t>
    </r>
    <r>
      <rPr>
        <b/>
        <sz val="11"/>
        <rFont val="Arial"/>
        <family val="2"/>
        <charset val="178"/>
      </rPr>
      <t xml:space="preserve"> </t>
    </r>
    <r>
      <rPr>
        <b/>
        <sz val="10"/>
        <rFont val="Arial"/>
        <family val="2"/>
      </rPr>
      <t>Type of Divorce</t>
    </r>
  </si>
  <si>
    <t>DIVORCES BY DURATION OF MARRIAGE OF WIFE (QATRIS &amp; NON-QATARIS)</t>
  </si>
  <si>
    <t xml:space="preserve">                  فئة عمر الزوجة 
                                     (بالسنوات)
  فئة عمر
 الزوج (بالسنوات)</t>
  </si>
  <si>
    <t xml:space="preserve">                جنسية الزوجة 
  جنسية الزوج </t>
  </si>
  <si>
    <t xml:space="preserve">                   نوع الطلاق
 جنسية الزوج</t>
  </si>
  <si>
    <t xml:space="preserve">                   نوع الطلاق
   فئة عمر
   الزوجة (بالسنوات)</t>
  </si>
  <si>
    <t xml:space="preserve">                 Age Group of Wife
                              (in Years)
 Age Group of
 Husband (in Years)</t>
  </si>
  <si>
    <t xml:space="preserve">                 الجنسية والنوع
 فئة عمرالأم
 (بالسنوات)</t>
  </si>
  <si>
    <t xml:space="preserve">             الجنسية
             والنوع
  البلدية         </t>
  </si>
  <si>
    <t>ARRIVALS BY PORTS OF ENTRY AND COUNTRY OF NATIONALITY GROUPS</t>
  </si>
  <si>
    <t>السكان المتواجدون داخل حدود الدولة في نهاية الشهر.</t>
  </si>
  <si>
    <t>Population within the country at the end of the month.</t>
  </si>
  <si>
    <t>Municipality
(Place of Husband)</t>
  </si>
  <si>
    <t>البلدية
(مكان إقامة الزوج)</t>
  </si>
  <si>
    <t xml:space="preserve">MARRIAGES BY NATIONALITY OF HUSBAND </t>
  </si>
  <si>
    <t>MARRIAGES BY NATIONALITY OF WIFE AND HUSBAND</t>
  </si>
  <si>
    <t xml:space="preserve">Municipality
(Place of Husband)  </t>
  </si>
  <si>
    <t>REGISTERED LIVE BIRTHS BY GENDER AND NATIONALITY</t>
  </si>
  <si>
    <r>
      <t>بينونة كبرى</t>
    </r>
    <r>
      <rPr>
        <sz val="10"/>
        <rFont val="Arial"/>
        <family val="2"/>
      </rPr>
      <t xml:space="preserve">
</t>
    </r>
    <r>
      <rPr>
        <sz val="8"/>
        <rFont val="Arial"/>
        <family val="2"/>
      </rPr>
      <t>Major Irrevocable Divorce</t>
    </r>
    <r>
      <rPr>
        <sz val="9"/>
        <rFont val="Arial"/>
        <family val="2"/>
      </rPr>
      <t xml:space="preserve"> </t>
    </r>
  </si>
  <si>
    <r>
      <t>رجعي</t>
    </r>
    <r>
      <rPr>
        <sz val="10"/>
        <rFont val="Arial"/>
        <family val="2"/>
      </rPr>
      <t xml:space="preserve">
</t>
    </r>
    <r>
      <rPr>
        <sz val="8"/>
        <rFont val="Arial"/>
        <family val="2"/>
      </rPr>
      <t xml:space="preserve">Revocable Divorce </t>
    </r>
  </si>
  <si>
    <r>
      <t>بينونة صغرى</t>
    </r>
    <r>
      <rPr>
        <sz val="10"/>
        <rFont val="Arial"/>
        <family val="2"/>
      </rPr>
      <t xml:space="preserve">
</t>
    </r>
    <r>
      <rPr>
        <sz val="8"/>
        <rFont val="Arial"/>
        <family val="2"/>
      </rPr>
      <t>Minor Irrevocable Divorce</t>
    </r>
    <r>
      <rPr>
        <sz val="10"/>
        <rFont val="Arial"/>
        <family val="2"/>
      </rPr>
      <t xml:space="preserve"> </t>
    </r>
  </si>
  <si>
    <r>
      <t>بينونة صغرى</t>
    </r>
    <r>
      <rPr>
        <sz val="8"/>
        <rFont val="Arial"/>
        <family val="2"/>
      </rPr>
      <t xml:space="preserve">
Minor Irrevocable Divorce </t>
    </r>
  </si>
  <si>
    <r>
      <t>رجعي</t>
    </r>
    <r>
      <rPr>
        <sz val="10"/>
        <rFont val="Arial"/>
        <family val="2"/>
      </rPr>
      <t xml:space="preserve">
</t>
    </r>
    <r>
      <rPr>
        <sz val="8"/>
        <rFont val="Arial"/>
        <family val="2"/>
      </rPr>
      <t>Revocable Divorce</t>
    </r>
    <r>
      <rPr>
        <sz val="9"/>
        <rFont val="Arial"/>
        <family val="2"/>
      </rPr>
      <t xml:space="preserve"> </t>
    </r>
  </si>
  <si>
    <r>
      <t>خلع</t>
    </r>
    <r>
      <rPr>
        <sz val="9"/>
        <rFont val="Arial"/>
        <family val="2"/>
      </rPr>
      <t xml:space="preserve">
</t>
    </r>
    <r>
      <rPr>
        <sz val="8"/>
        <rFont val="Arial"/>
        <family val="2"/>
      </rPr>
      <t>Divorce Against Compensation</t>
    </r>
  </si>
  <si>
    <r>
      <t>بينونة كبرى</t>
    </r>
    <r>
      <rPr>
        <sz val="10"/>
        <rFont val="Arial"/>
        <family val="2"/>
      </rPr>
      <t xml:space="preserve">
</t>
    </r>
    <r>
      <rPr>
        <sz val="8"/>
        <rFont val="Arial"/>
        <family val="2"/>
      </rPr>
      <t xml:space="preserve">Major Irrevocable Divorce </t>
    </r>
  </si>
  <si>
    <r>
      <rPr>
        <b/>
        <sz val="11"/>
        <rFont val="Sakkal Majalla"/>
      </rPr>
      <t>المجموع</t>
    </r>
    <r>
      <rPr>
        <b/>
        <sz val="10"/>
        <rFont val="Arial"/>
        <family val="2"/>
      </rPr>
      <t xml:space="preserve">
</t>
    </r>
    <r>
      <rPr>
        <b/>
        <sz val="8"/>
        <rFont val="Arial"/>
        <family val="2"/>
      </rPr>
      <t>Total</t>
    </r>
  </si>
  <si>
    <r>
      <rPr>
        <b/>
        <sz val="11"/>
        <rFont val="Sakkal Majalla"/>
      </rPr>
      <t>إناث</t>
    </r>
    <r>
      <rPr>
        <b/>
        <sz val="10"/>
        <rFont val="Arial"/>
        <family val="2"/>
      </rPr>
      <t xml:space="preserve">
</t>
    </r>
    <r>
      <rPr>
        <sz val="8"/>
        <rFont val="Arial"/>
        <family val="2"/>
      </rPr>
      <t>Females</t>
    </r>
  </si>
  <si>
    <r>
      <rPr>
        <b/>
        <sz val="11"/>
        <rFont val="Sakkal Majalla"/>
      </rPr>
      <t>ذكور</t>
    </r>
    <r>
      <rPr>
        <b/>
        <sz val="11"/>
        <rFont val="Arial"/>
        <family val="2"/>
      </rPr>
      <t xml:space="preserve">
</t>
    </r>
    <r>
      <rPr>
        <sz val="8"/>
        <rFont val="Arial"/>
        <family val="2"/>
      </rPr>
      <t>Males</t>
    </r>
  </si>
  <si>
    <t>جدول (10)</t>
  </si>
  <si>
    <t>TABLE (10)</t>
  </si>
  <si>
    <t>TABLE (18)</t>
  </si>
  <si>
    <t>TABLE (21)</t>
  </si>
  <si>
    <t>جدول (21)</t>
  </si>
  <si>
    <t xml:space="preserve">                             Nationality 
                               &amp; Gender
  Age Group
  of Mother
  (in Years)</t>
  </si>
  <si>
    <t>إشهادات الطلاق حسب جنسية الزوج والفئة العمرية</t>
  </si>
  <si>
    <r>
      <t xml:space="preserve">قطريات
</t>
    </r>
    <r>
      <rPr>
        <b/>
        <sz val="10"/>
        <rFont val="Arial"/>
        <family val="2"/>
      </rPr>
      <t>Qataris</t>
    </r>
  </si>
  <si>
    <r>
      <t xml:space="preserve">غير قطريات
</t>
    </r>
    <r>
      <rPr>
        <b/>
        <sz val="10"/>
        <rFont val="Arial"/>
        <family val="2"/>
      </rPr>
      <t>Non-Qataris</t>
    </r>
  </si>
  <si>
    <r>
      <t xml:space="preserve">قطريات 
</t>
    </r>
    <r>
      <rPr>
        <sz val="8"/>
        <rFont val="Arial"/>
        <family val="2"/>
      </rPr>
      <t>Qataris</t>
    </r>
  </si>
  <si>
    <r>
      <t xml:space="preserve">غير قطريات
</t>
    </r>
    <r>
      <rPr>
        <sz val="8"/>
        <rFont val="Arial"/>
        <family val="2"/>
      </rPr>
      <t>Non-Qataris</t>
    </r>
  </si>
  <si>
    <r>
      <t xml:space="preserve">قطريون 
</t>
    </r>
    <r>
      <rPr>
        <sz val="8"/>
        <rFont val="Arial"/>
        <family val="2"/>
      </rPr>
      <t>Qataris</t>
    </r>
  </si>
  <si>
    <r>
      <t xml:space="preserve">غير قطريين
</t>
    </r>
    <r>
      <rPr>
        <sz val="8"/>
        <rFont val="Arial"/>
        <family val="2"/>
      </rPr>
      <t>Non-Qataris</t>
    </r>
  </si>
  <si>
    <r>
      <rPr>
        <b/>
        <sz val="11"/>
        <rFont val="Sakkal Majalla"/>
      </rPr>
      <t>قطريات</t>
    </r>
    <r>
      <rPr>
        <b/>
        <sz val="11"/>
        <rFont val="Arial"/>
        <family val="2"/>
      </rPr>
      <t xml:space="preserve">
</t>
    </r>
    <r>
      <rPr>
        <b/>
        <sz val="8"/>
        <rFont val="Arial"/>
        <family val="2"/>
      </rPr>
      <t>Qataris</t>
    </r>
  </si>
  <si>
    <r>
      <rPr>
        <b/>
        <sz val="11"/>
        <rFont val="Sakkal Majalla"/>
      </rPr>
      <t>غير قطريات</t>
    </r>
    <r>
      <rPr>
        <b/>
        <sz val="8"/>
        <rFont val="Arial"/>
        <family val="2"/>
      </rPr>
      <t xml:space="preserve">
Non-Qataris</t>
    </r>
  </si>
  <si>
    <r>
      <rPr>
        <b/>
        <sz val="11"/>
        <rFont val="Sakkal Majalla"/>
      </rPr>
      <t>قطريون</t>
    </r>
    <r>
      <rPr>
        <b/>
        <sz val="11"/>
        <rFont val="Arial"/>
        <family val="2"/>
      </rPr>
      <t xml:space="preserve">
</t>
    </r>
    <r>
      <rPr>
        <b/>
        <sz val="8"/>
        <rFont val="Arial"/>
        <family val="2"/>
      </rPr>
      <t>Qataris</t>
    </r>
  </si>
  <si>
    <r>
      <rPr>
        <b/>
        <sz val="11"/>
        <rFont val="Sakkal Majalla"/>
      </rPr>
      <t>غير قطريين</t>
    </r>
    <r>
      <rPr>
        <b/>
        <sz val="8"/>
        <rFont val="Arial"/>
        <family val="2"/>
      </rPr>
      <t xml:space="preserve">
Non-Qataris</t>
    </r>
  </si>
  <si>
    <t>رئيس جهاز التخطيط والإحصاء</t>
  </si>
  <si>
    <t>TABLE (17)</t>
  </si>
  <si>
    <t>تصدر هذه النشرة بصفة دورية (ربع سنوية) وتتضمن بيانات عن السكان، الإحصاءات الحيوية (الزواج والطلاق - المواليد والوفيات)، علماً بأن هذه البيانات أولية.</t>
  </si>
  <si>
    <t>This  bulletin is periodically published (quarterly). It includes data on population and vital statistics (marriage and divorce, births and deaths), bearing in mind that these data are preliminary.</t>
  </si>
  <si>
    <t>يتضمن هذا الجزء من النشرة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</si>
  <si>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DEPARTURES BY PORTS OF EXIT AND COUNTRY OF NATIONALITY GROUPS</t>
  </si>
  <si>
    <t>Presedint of Planning &amp; Statistcs Authority</t>
  </si>
  <si>
    <t>محتويات الجداول</t>
  </si>
  <si>
    <t xml:space="preserve"> Graphs</t>
  </si>
  <si>
    <t>محتويات الرسوم البيانية</t>
  </si>
  <si>
    <t>الرسوم البيانية</t>
  </si>
  <si>
    <t>Graphs Contents</t>
  </si>
  <si>
    <t>Tables Contents</t>
  </si>
  <si>
    <r>
      <t xml:space="preserve">قطريات
</t>
    </r>
    <r>
      <rPr>
        <b/>
        <sz val="9"/>
        <rFont val="Arial"/>
        <family val="2"/>
      </rPr>
      <t>Qataris</t>
    </r>
  </si>
  <si>
    <r>
      <t xml:space="preserve">غير قطريات
</t>
    </r>
    <r>
      <rPr>
        <b/>
        <sz val="9"/>
        <rFont val="Arial"/>
        <family val="2"/>
      </rPr>
      <t>Non-Qataris</t>
    </r>
  </si>
  <si>
    <t xml:space="preserve">             الجنسية 
 فئات العمر
 (بالسنوات)</t>
  </si>
  <si>
    <r>
      <t xml:space="preserve">قطريون
</t>
    </r>
    <r>
      <rPr>
        <b/>
        <sz val="9"/>
        <rFont val="Arial"/>
        <family val="2"/>
      </rPr>
      <t>Qataris</t>
    </r>
  </si>
  <si>
    <r>
      <t xml:space="preserve">غير قطريين
</t>
    </r>
    <r>
      <rPr>
        <b/>
        <sz val="9"/>
        <rFont val="Arial"/>
        <family val="2"/>
      </rPr>
      <t>Non-Qataris</t>
    </r>
  </si>
  <si>
    <r>
      <t>خلع</t>
    </r>
    <r>
      <rPr>
        <sz val="8"/>
        <rFont val="Arial"/>
        <family val="2"/>
      </rPr>
      <t xml:space="preserve">
Divorce Against Compensation</t>
    </r>
  </si>
  <si>
    <t>وفيات الأطفال الرضع المسجلة حسب الجنسية والنوع والبلدية</t>
  </si>
  <si>
    <t>10 +</t>
  </si>
  <si>
    <t xml:space="preserve">                   فئة عمر الزوجة 
                                       (بالسنوات)
  فئة عمر
 الزوج (بالسنوات)</t>
  </si>
  <si>
    <t>25+</t>
  </si>
  <si>
    <t>قطريون</t>
  </si>
  <si>
    <t>غير قطريين</t>
  </si>
  <si>
    <t>10+</t>
  </si>
  <si>
    <t>قطريات</t>
  </si>
  <si>
    <t>غير قطريات</t>
  </si>
  <si>
    <t xml:space="preserve">                   Nationality 
                     &amp; Gender
  Municipality</t>
  </si>
  <si>
    <t xml:space="preserve">            الجنسية
            والنوع
    البلدية</t>
  </si>
  <si>
    <t xml:space="preserve">            Nationality          
 Age Group
 (in Years)</t>
  </si>
  <si>
    <t xml:space="preserve">                Type of  Divorce  
   Age Group
   of Wife (in Years)</t>
  </si>
  <si>
    <t xml:space="preserve">ثانياً: الإحصاءات الحيوية </t>
  </si>
  <si>
    <t xml:space="preserve">Second: Vital Statistics </t>
  </si>
  <si>
    <t>(الزواج والطلاق)</t>
  </si>
  <si>
    <t>(Marriage and Divorce)</t>
  </si>
  <si>
    <t>(المواليد والوفيات)</t>
  </si>
  <si>
    <t xml:space="preserve">ثالثاً: الإحصاءات الحيوية </t>
  </si>
  <si>
    <t xml:space="preserve">Third: Vital Statistics </t>
  </si>
  <si>
    <t>(Births and Deaths)</t>
  </si>
  <si>
    <t>دول آسيوية</t>
  </si>
  <si>
    <t>دول أفريقية</t>
  </si>
  <si>
    <t>دول أمريكــا الشماليـــة</t>
  </si>
  <si>
    <t>دول أمريكا الوسطى والكاريبية</t>
  </si>
  <si>
    <t xml:space="preserve">                        Nationality                               of Wife
  Nationality 
  of Husband </t>
  </si>
  <si>
    <t xml:space="preserve">          Nationality          
 Age Group
 (in Years)</t>
  </si>
  <si>
    <t>غير مبين
Not Stated</t>
  </si>
  <si>
    <t>غير مبين</t>
  </si>
  <si>
    <t>Not stated</t>
  </si>
  <si>
    <r>
      <rPr>
        <b/>
        <sz val="12"/>
        <rFont val="Sakkal Majalla"/>
      </rPr>
      <t>ذكور</t>
    </r>
    <r>
      <rPr>
        <b/>
        <sz val="10"/>
        <rFont val="Arial"/>
        <family val="2"/>
      </rPr>
      <t xml:space="preserve">
</t>
    </r>
    <r>
      <rPr>
        <sz val="10"/>
        <rFont val="Arial"/>
        <family val="2"/>
      </rPr>
      <t>Males</t>
    </r>
  </si>
  <si>
    <r>
      <rPr>
        <b/>
        <sz val="12"/>
        <rFont val="Sakkal Majalla"/>
      </rPr>
      <t>المجموع</t>
    </r>
    <r>
      <rPr>
        <b/>
        <sz val="12"/>
        <rFont val="Arial"/>
        <family val="2"/>
      </rPr>
      <t xml:space="preserve">
</t>
    </r>
    <r>
      <rPr>
        <sz val="10"/>
        <rFont val="Arial"/>
        <family val="2"/>
      </rPr>
      <t>Total</t>
    </r>
  </si>
  <si>
    <r>
      <t xml:space="preserve">إناث
</t>
    </r>
    <r>
      <rPr>
        <b/>
        <sz val="8"/>
        <rFont val="Arial"/>
        <family val="2"/>
      </rPr>
      <t>Females</t>
    </r>
  </si>
  <si>
    <t>DIVORCES BY NATIONALITY OF HUSBAND AND AGE GROUP</t>
  </si>
  <si>
    <t>DIVORCES BY NATIONALITY OF WIFE AND DURATION MARRIAGE OF WIFE</t>
  </si>
  <si>
    <t>DIVORCES BY DURATION OF MARRIAGE OF HUSBAND (QATRIS &amp; NON-QATARIS)</t>
  </si>
  <si>
    <t>ونأمل أن يكون ما وفرته هذه النشرة من بيانات ذات فائدة وتغطي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</si>
  <si>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t>(1) No data due to closure of the land border.</t>
  </si>
  <si>
    <t>(1) لا توجد بيانات بسبب اغلاق الحدود البرية.</t>
  </si>
  <si>
    <t>دول أمريكــا الجنوبيــــة</t>
  </si>
  <si>
    <t>دول امريكــا الجنوبيــــة  South American countries</t>
  </si>
  <si>
    <t>دول امريكــا الجنوبيــــة South American countries</t>
  </si>
  <si>
    <t>البلدية
(مكان إقامة الزوجة)</t>
  </si>
  <si>
    <t>Municipality
(Place of Wife Resident)</t>
  </si>
  <si>
    <t xml:space="preserve">                      Age Group of  
                        Wife (in Years)
 Age Group of
 Husband (in Years)</t>
  </si>
  <si>
    <t>0</t>
  </si>
  <si>
    <r>
      <t xml:space="preserve">الربع الثالث، 2020
</t>
    </r>
    <r>
      <rPr>
        <b/>
        <sz val="8"/>
        <rFont val="Calibri"/>
        <family val="2"/>
        <scheme val="minor"/>
      </rPr>
      <t>Third Quarter, 2020</t>
    </r>
  </si>
  <si>
    <r>
      <t>الربع الثالث، 2020
Third</t>
    </r>
    <r>
      <rPr>
        <b/>
        <sz val="8"/>
        <rFont val="Calibri"/>
        <family val="2"/>
        <scheme val="minor"/>
      </rPr>
      <t xml:space="preserve"> Quarter, 2020</t>
    </r>
  </si>
  <si>
    <r>
      <t xml:space="preserve">الربع الثالث، 2020
</t>
    </r>
    <r>
      <rPr>
        <b/>
        <sz val="7.5"/>
        <rFont val="Calibri"/>
        <family val="2"/>
        <scheme val="minor"/>
      </rPr>
      <t>Third Quarter, 2020</t>
    </r>
  </si>
  <si>
    <r>
      <t xml:space="preserve">الربع الثالث، 2020
</t>
    </r>
    <r>
      <rPr>
        <b/>
        <sz val="9"/>
        <rFont val="Calibri"/>
        <family val="2"/>
        <scheme val="minor"/>
      </rPr>
      <t>Third Quarter, 2020</t>
    </r>
  </si>
  <si>
    <t>Not Stated</t>
  </si>
  <si>
    <t xml:space="preserve">Major Irrevocable Divorce </t>
  </si>
  <si>
    <t>العدد
No.</t>
  </si>
  <si>
    <r>
      <t xml:space="preserve">العدد
</t>
    </r>
    <r>
      <rPr>
        <sz val="9"/>
        <rFont val="Calibri"/>
        <family val="2"/>
        <scheme val="minor"/>
      </rPr>
      <t>No.</t>
    </r>
  </si>
  <si>
    <r>
      <t xml:space="preserve">العدد
</t>
    </r>
    <r>
      <rPr>
        <sz val="8"/>
        <rFont val="Calibri"/>
        <family val="2"/>
        <scheme val="minor"/>
      </rPr>
      <t>No.</t>
    </r>
  </si>
  <si>
    <t xml:space="preserve">                  الجنسية والسنة
  فئات عمر الأم 
  (بالسنوات)</t>
  </si>
  <si>
    <t>المنفذ الجوي</t>
  </si>
  <si>
    <r>
      <t>المنفذ البري</t>
    </r>
    <r>
      <rPr>
        <b/>
        <vertAlign val="superscript"/>
        <sz val="12"/>
        <rFont val="Sakkal Majalla"/>
      </rPr>
      <t>(1)</t>
    </r>
  </si>
  <si>
    <t>المنفذ البحري</t>
  </si>
  <si>
    <t>Air Port</t>
  </si>
  <si>
    <r>
      <t>Land</t>
    </r>
    <r>
      <rPr>
        <b/>
        <vertAlign val="superscript"/>
        <sz val="9"/>
        <rFont val="Arial"/>
        <family val="2"/>
      </rPr>
      <t xml:space="preserve">(1) </t>
    </r>
    <r>
      <rPr>
        <b/>
        <sz val="9"/>
        <rFont val="Arial"/>
        <family val="2"/>
      </rPr>
      <t>Port</t>
    </r>
  </si>
  <si>
    <t>Sea Port</t>
  </si>
  <si>
    <r>
      <rPr>
        <b/>
        <sz val="12"/>
        <rFont val="Sakkal Majalla"/>
      </rPr>
      <t>النسبة</t>
    </r>
    <r>
      <rPr>
        <b/>
        <sz val="10"/>
        <rFont val="Arial"/>
        <family val="2"/>
      </rPr>
      <t xml:space="preserve">
</t>
    </r>
    <r>
      <rPr>
        <sz val="9"/>
        <rFont val="Arial"/>
        <family val="2"/>
      </rPr>
      <t>%</t>
    </r>
  </si>
  <si>
    <t xml:space="preserve">                        Type of                                          Divorce  
  Nationality 
  of Husband</t>
  </si>
  <si>
    <t xml:space="preserve">                       Nationality 
                             &amp; Year
 Age Group
  of Mother
  (in Years)</t>
  </si>
  <si>
    <t xml:space="preserve">الربع الثالث، 2020 - الربع الرابع، 2020 </t>
  </si>
  <si>
    <r>
      <t xml:space="preserve">الربع الرابع، 2020
</t>
    </r>
    <r>
      <rPr>
        <b/>
        <sz val="9"/>
        <rFont val="Calibri"/>
        <family val="2"/>
        <scheme val="minor"/>
      </rPr>
      <t>Fourth Quarter, 2020</t>
    </r>
  </si>
  <si>
    <t>The Third Quarter, 2020 - The Fourth quarter, 2020</t>
  </si>
  <si>
    <t>الربع الثالث، 2020 - الربع الرابع، 2020</t>
  </si>
  <si>
    <t>يتضمن هذا الجزء من النشرة بيانات عن عقود الزواج وإشهادات الطلاق حسب جنسية الزوج والزوجة وأيضاً حسب مكان إقامة الزوجة وحسب فئة عمر الزوج والزوجة للربع الرابع لعام 2020، كذلك يتضمن بيانات إشهادات الطلاق حسب مدة الحياة الزواجية ونوع الطلاق.</t>
  </si>
  <si>
    <t>This part of the bulletin includes data on marriages contracts and divorce declarations by nationality and age groups of spouses and by residence of the wife for Q4, 2020, as well as data on divorce declarations by duration of marriage and type of divorce.</t>
  </si>
  <si>
    <t>كما يتضمن بيانات للربع الرابع لعام 2020 مقارنة بالربع الثالث لعام 2020  والربع الرابع 2019 حسب المواضيع أعلاه.</t>
  </si>
  <si>
    <t>It also includes data for Q4, 2020 compared to Q3, 2020 and Q4 of 2019 by the themes above.</t>
  </si>
  <si>
    <t xml:space="preserve"> الربع الرابع  2019 - الربع الثالث، 2020 -  الربع الرابع، 2020</t>
  </si>
  <si>
    <t xml:space="preserve"> The Fourth Quarter, 2019 -  The Third Quarter, 2020 -  The Fourth Quarter, 2020</t>
  </si>
  <si>
    <r>
      <t xml:space="preserve">الربع الرابع، 2019
</t>
    </r>
    <r>
      <rPr>
        <b/>
        <sz val="8"/>
        <rFont val="Calibri"/>
        <family val="2"/>
        <scheme val="minor"/>
      </rPr>
      <t>Fourth Quarter, 2019</t>
    </r>
  </si>
  <si>
    <r>
      <t xml:space="preserve">الربع الرابع، 2020
</t>
    </r>
    <r>
      <rPr>
        <b/>
        <sz val="8"/>
        <rFont val="Calibri"/>
        <family val="2"/>
        <scheme val="minor"/>
      </rPr>
      <t>Fourth Quarter, 2020</t>
    </r>
  </si>
  <si>
    <t xml:space="preserve"> الربع الرابع 2019 - الربع الثالث، 2020 -  الربع الرابع 2020</t>
  </si>
  <si>
    <t xml:space="preserve"> The Fourth Quarter, 2019 - The Third Quarter, 2020 -  The Fourth Quarter, 2020</t>
  </si>
  <si>
    <t>الربع الرابع، 2020</t>
  </si>
  <si>
    <t xml:space="preserve"> The Fourth Quarter, 2020</t>
  </si>
  <si>
    <t xml:space="preserve"> الربع الرابع 2019 -  الربع الثالث، 2020 -   الربع الرابع 2020</t>
  </si>
  <si>
    <t xml:space="preserve"> The  Fourth Quarter, 2020</t>
  </si>
  <si>
    <t>The Fourth Quarter, 2020</t>
  </si>
  <si>
    <r>
      <t xml:space="preserve">الربع الرابع، 2020
</t>
    </r>
    <r>
      <rPr>
        <b/>
        <sz val="7.5"/>
        <rFont val="Calibri"/>
        <family val="2"/>
        <scheme val="minor"/>
      </rPr>
      <t>Fourth Quarter, 2020</t>
    </r>
  </si>
  <si>
    <t xml:space="preserve"> The Third Quarter, 2020 -  The Fourth Quarter, 2020</t>
  </si>
  <si>
    <t xml:space="preserve"> The Third Quarter, 2020 - The Fourth Quarter, 2020</t>
  </si>
  <si>
    <t>The Third Quarter, 2020 - The Fourth Quarter, 2020</t>
  </si>
  <si>
    <t>كما يتضمن بيانات الربع الرابع  2020 مقارنة بالربع الثالث لعام  ,2020 والربع الرابع  2019 حسب المواضيع أعلاه.</t>
  </si>
  <si>
    <r>
      <t xml:space="preserve">الربع الرابع، 2019
</t>
    </r>
    <r>
      <rPr>
        <b/>
        <sz val="9"/>
        <rFont val="Calibri"/>
        <family val="2"/>
        <scheme val="minor"/>
      </rPr>
      <t>Fourth Quarter, 2019</t>
    </r>
  </si>
  <si>
    <t>الربع الرابع، 2019 - الربع الثالث، 2020 - الربع  الرابع، 2020</t>
  </si>
  <si>
    <t xml:space="preserve"> The Fourth Quarter, 2019 - The Third Quarter, 2020 - The Fourth Quarter, 2020 </t>
  </si>
  <si>
    <r>
      <t>الربع الرابع، 2020
Fourth</t>
    </r>
    <r>
      <rPr>
        <b/>
        <sz val="8"/>
        <rFont val="Calibri"/>
        <family val="2"/>
        <scheme val="minor"/>
      </rPr>
      <t xml:space="preserve"> Quarter, 2020</t>
    </r>
  </si>
  <si>
    <t xml:space="preserve">يغطّي هذا العدد من النشرة الربعية للإحصاءات السكانية  الربع الرابع من عام 2020، مع إجراء بعض المقارنات مع الربع الثالث للعام 2020  والربع الرابع 2019 على عددٍ من جداولِ فصل الزواج والطلاق، وفصل المواليد والوفيات، 
والهدف من هذه النشرة هو إتاحة ونشر  أحدث الإحصاءات الرسمية  والمؤشرات السكانية لكافة المستفيدين بشكلٍ دوري وفقاً للمعايير الدولية وبما يتوافق مع الاحتياجات الوطنية. </t>
  </si>
  <si>
    <t>This issue of the Quarterly Bulletin of Population Statistics covers Q4 of 2020 compared to Q3 of 2020 and Q4 of 2019 (Birhts &amp; Deaths, Marriages &amp; Divorces). 
The aim of this bulletin is to periodically provide and publish the latest official statistics and population indicators for all recipients,  in accordance with international standards and in line with national needs.</t>
  </si>
  <si>
    <r>
      <t xml:space="preserve">رقم الجدول
</t>
    </r>
    <r>
      <rPr>
        <b/>
        <sz val="8"/>
        <color theme="8" tint="-0.249977111117893"/>
        <rFont val="Arial"/>
        <family val="2"/>
      </rPr>
      <t>Table No.</t>
    </r>
  </si>
  <si>
    <r>
      <t xml:space="preserve">رقم الصفحة
</t>
    </r>
    <r>
      <rPr>
        <b/>
        <sz val="8"/>
        <color theme="8" tint="-0.249977111117893"/>
        <rFont val="Arial"/>
        <family val="2"/>
      </rPr>
      <t>Page No.</t>
    </r>
  </si>
  <si>
    <r>
      <t xml:space="preserve">رقم الرسم
</t>
    </r>
    <r>
      <rPr>
        <b/>
        <sz val="8"/>
        <color theme="8" tint="-0.249977111117893"/>
        <rFont val="Arial"/>
        <family val="2"/>
      </rPr>
      <t>Graph No.</t>
    </r>
  </si>
  <si>
    <t>السكان حسب النوع والفئات العمرية، الربع الرابع، 2020</t>
  </si>
  <si>
    <t xml:space="preserve">القادمون حسب المنفذ ومجموعات جنسيات الدول، الربع الثالث، 2020 -  الربع الرابع، 2020 </t>
  </si>
  <si>
    <t xml:space="preserve">المغادرون حسب المنفذ ومجموعات جنسيات الدول، الربع الثالث، 2020 -  الربع الرابع، 2020 </t>
  </si>
  <si>
    <t>عقود الزواج حسب مكان إقامة الزوجة والزوج، الربع الرابع، 2020</t>
  </si>
  <si>
    <t xml:space="preserve">عقود الزواج حسب جنسية الزوج، الربع الرابع 2019 الربع الثالث، 2020 - الربع الرابع، 2020 </t>
  </si>
  <si>
    <t>عقود الزواج حسب جنسية الزوجة والزوج، الربع الرابع، 2020</t>
  </si>
  <si>
    <t>عقود الزواج حسب فئة عمر الزوجة والزوج، الربع الرابع، 2020</t>
  </si>
  <si>
    <t>إشهادات الطلاق حسب نوع الطلاق وجنسية الزوج، الربع الرابع، 2020</t>
  </si>
  <si>
    <t>إشهادات الطلاق حسب مكان إقامة الزوجة والزوج، الربع الرابع، 2020</t>
  </si>
  <si>
    <t>إشهادات الطلاق حسب  جنسية الزوج والفئة العمرية، الربع الثالث، 2020 - الربع الرابع، 2020</t>
  </si>
  <si>
    <t>إشهادات الطلاق حسب جنسية الزوجة والفئة العمرية، الربع الثالث، 2020 - الربع الرابع، 2020</t>
  </si>
  <si>
    <t>إشهادات الطلاق حسب نوع الطلاق وفئة عمر الزوجة، الربع الرابع، 2020</t>
  </si>
  <si>
    <t>إشهادات الطلاق حسب فئة عمر الزوجة والزوج، الربع الرابع، 2020</t>
  </si>
  <si>
    <t>إشهادات الطلاق حسب نوع الطلاق ومدة الحياة الزواجية للزوج، الربع الرابع، 2020</t>
  </si>
  <si>
    <t>إشهادات الطلاق حسب جنسية الزوجة ومدة الحياة الزواجية للزوجة، الربع الثالث، 2020 - الربع الرابع، 2020</t>
  </si>
  <si>
    <t>إشهادات الطلاق حسب نوع الطلاق ومدة الحياة الزواجية للزوجة، الربع الرابع،2020</t>
  </si>
  <si>
    <t>المواليد أحياء المسجلون حسب الجنسية والنوع والبلدية، الربع الرابع، 2020</t>
  </si>
  <si>
    <t xml:space="preserve">المواليد أحياء المسجلون حسب النوع والجنسية،  الربع الرابع 2019 - الربع الثالث، 2020 -  الربع الرابع، 2020 </t>
  </si>
  <si>
    <t>المواليد أحياء المسجلون حسب الجنسية وفئة عمر الأم،  الربع الرابع 2019 - الربع الثالث، 2020 -  الربع الرابع 2020</t>
  </si>
  <si>
    <t>المواليد أحياء المسجلون حسب الجنسية والنوع وفئة عمر الأم،الربع الرابع، 2020</t>
  </si>
  <si>
    <t>الوفيات المسجلة حسب الجنسية والنوع والبلدية، الربع الرابع، 2020</t>
  </si>
  <si>
    <t>الوفيات المسجلة للقطريين حسب النوع ومكان الوفاة،  الربع الرابع 2019 - الربع الثالث، 2020 -  الربع الرابع 2020</t>
  </si>
  <si>
    <t>وفيات الأطفال الرضع المسجلة حسب النوع والجنسية،  الربع الرابع 2019 - الربع الثالث، 2020 -  الربع الرابع 2020</t>
  </si>
  <si>
    <t>وفيات الأطفال الرضع المسجلة حسب الجنسية والنوع والبلدية، الربع الرابع، 2020</t>
  </si>
  <si>
    <t>POPULATION BY GENDER &amp; AGE GROUPS, The Fourth Quarter, 2020</t>
  </si>
  <si>
    <t>ARRIVALS BY PORTS OF ENTRY AND COUNTRY OF NATIONALITY GROUPS, The Third Quarter, 2020 - The Fourth quarter, 2020</t>
  </si>
  <si>
    <t>DEPARTURES BY PORTS OF EXIT AND AND COUNTRY OF NATIONALITY GROUPS, The Third Quarter, 2020 - The Fourth quarter, 2020</t>
  </si>
  <si>
    <t xml:space="preserve">عقود الزواج حسب جنسية ومكان إقامة الزوج، الربع الرابع 2019 - الربع الثالث، 2020 - الربع الرابع، 2020 </t>
  </si>
  <si>
    <t>MARRIAGES BY NATIONALITY AND PLACE OF HUSBAND'S RESIDENCE,  The Fourth Quarter, 2019 -  The Third Quarter, 2020 -  The Fourth Quarter, 2020</t>
  </si>
  <si>
    <t xml:space="preserve">عقود الزواج حسب جنسية ومكان إقامة الزوجة، الربع الرابع 2019 -  الربع الثالث، 2020 - الربع الرابع، 2020 </t>
  </si>
  <si>
    <t>MARRIAGES BY NATIONALITY AND PLACE OF WIFE'S RESIDENCE,  The  The Fourth Quarter, 2019 -  The Third Quarter, 2020 -  The Fourth Quarter, 2020</t>
  </si>
  <si>
    <t>MARRIAGES BY  PLACE OF WIFE AND HUSBAND'S  RESIDENCE, The Fourth Quarter, 2020</t>
  </si>
  <si>
    <t>MARRIAGES BY  NATIONALITY OF HUSBAND,  The Fourth Quarter, 2019 -  The Third Quarter, 2020 -  The Fourth Quarter, 2020</t>
  </si>
  <si>
    <t>MARRIAGES BY NATIONALITY OF  WIFE AND HUSBAND, The Fourth Quarter, 2020</t>
  </si>
  <si>
    <t>MARRIAGES BY AGE GROUP OF WIFE AND HUSBAND, The Fourth Quarter, 2020</t>
  </si>
  <si>
    <t>DIVORCES BY  NATIONALITY OF HUSBAND,  The Fourth Quarter, 2019 -  The Third Quarter, 2020 -  The Fourth Quarter, 2020</t>
  </si>
  <si>
    <t>DIVORCES BY TYPE OF DIVORCE AND NATIONALITY OF HUSBAND, The Fourth Quarter, 2020</t>
  </si>
  <si>
    <t>DIVORCES BY  PLACE OF WIFE AND HUSBAND'S  RESIDENCE,The Fourth Quarter, 2020</t>
  </si>
  <si>
    <t>DIVORCES BY  NATIONALITY OF WIFE AND AGE GROUP, The Third Quarter, 2020 -  The Fourth Quarter, 2020</t>
  </si>
  <si>
    <t>DIVORCES BY TYPE OF DIVORCE AND WIFE'S AGE GROUP, The Fourth Quarter, 2020</t>
  </si>
  <si>
    <t>DIVORCES BY  NATIONALITY OF HUSBAND AND AGE GROUP ,The Third Quarter, 2020 -  The Fourth Quarter, 2020</t>
  </si>
  <si>
    <t>DIVORCES BY AGE GROUP OF WIFE AND HUSBAND, The Fourth Quarter, 2020</t>
  </si>
  <si>
    <t>DIVORCES BY TYPE OF DIVORCE AND DURATION OF MARRIAGE OF HUSBAND, The Fourth Quarter, 2020</t>
  </si>
  <si>
    <t>DIVORCES BY NATIONALITY OF WIFE AND DURATION  MARRIAGE OF WIFE, The Third Quarter, 2020 -  The Fourth Quarter, 2020</t>
  </si>
  <si>
    <t>DIVORCES BY TYPE OF DIVORCE AND DURATION MARRIAGE OF WIFE, The Fourth Quarter, 2020</t>
  </si>
  <si>
    <t>REGISTERED LIVE BIRTHS BY NATIONALITY, GENDER AND MUNICIPALITY, The Fourth Quarter, 2020</t>
  </si>
  <si>
    <t>REGISTERED LIVE BIRTHS  BY GENDER AND NATIONALITY, The Fourth Quarter, 2019 -  The Third Quarter, 2020 -  The Fourth Quarter, 2020</t>
  </si>
  <si>
    <t>REGISTERED LIVE BIRTHS BY NATIONALITY &amp; AGE GROUP OF MOTHER, The Fourth Quarter, 2019 -  The Third Quarter, 2020 -  The Fourth Quarter, 2020</t>
  </si>
  <si>
    <t>REGISTERED LIVE BIRTHS BY NATIONALITY, GENDER AND AGE GROUP OF MOTHER, The Fourth Quarter, 2020</t>
  </si>
  <si>
    <t>REGISTERED DEATHS BY NATIONALITY, GENDER AND MUNICIPALITY, The Fourth Quarter, 2020</t>
  </si>
  <si>
    <t>REGISTERED QATARI DEATHS BY GENDER AND PLACE OF DEATH,  The Fourth Quarter, 2019 -  The Third Quarter, 2020 -  The Fourth Quarter, 2020</t>
  </si>
  <si>
    <t>REGISTERED INFANT DEATHS BY GENDER AND NATIONALITY, The Fourth Quarter, 2019 -  The Third Quarter, 2020 -  The Fourth Quarter, 2020</t>
  </si>
  <si>
    <t>REGISTERED INFANT DEATHS BY NATIONALITY, GENDER AND MUNICIPALITY, The Fourth Quarter, 2020</t>
  </si>
  <si>
    <t>أكتوبر  October  2020</t>
  </si>
  <si>
    <t xml:space="preserve">نوفمبر November  2020 </t>
  </si>
  <si>
    <t xml:space="preserve">ديسمبر  December  2020 </t>
  </si>
  <si>
    <t xml:space="preserve">إشهادات الطلاق حسب جنسية الزوج، الربع الرابع 2019  - الربع الثالث، 2020 - الربع الرابع، 2020 </t>
  </si>
  <si>
    <r>
      <t xml:space="preserve">الربع الثالث، 2020
</t>
    </r>
    <r>
      <rPr>
        <b/>
        <sz val="8"/>
        <rFont val="Arial"/>
        <family val="2"/>
      </rPr>
      <t>Third Quarter, 2020</t>
    </r>
  </si>
  <si>
    <t xml:space="preserve"> </t>
  </si>
  <si>
    <t>السكان حسب الفئات العمرية، الربع الرابع، 2020</t>
  </si>
  <si>
    <t>القادمون حسب مجموعات جنسيات الدول، الربع  الرابع، 2020</t>
  </si>
  <si>
    <t>المغادرون حسب مجموعات جنسيات الدول، الربع الرابع، 2020</t>
  </si>
  <si>
    <t>عقود الزواج حسب جنسية الزوجة والزوج، الربع  الرابع، 2020</t>
  </si>
  <si>
    <t>عقود الزواج حسب فئة عمر الزوجة والزوج، الربع  الرابع، 2020</t>
  </si>
  <si>
    <t>إشهادات الطلاق حسب نوع الطلاق، الربع  الرابع، 2020</t>
  </si>
  <si>
    <t>إشهادات الطلاق حسب فئة عمر الزوجة، الربع الرابع، 2020</t>
  </si>
  <si>
    <t>إشهادات الطلاق حسب فئة عمر الزوجة والزوج، الربع  الرابع، 2020</t>
  </si>
  <si>
    <t>إشهادات الطلاق حسب مدة الحياة الزواجية للزوج،الربع  الرابع، 2020</t>
  </si>
  <si>
    <t>إشهادات الطلاق حسب مدة الحياة الزواجية للزوجة، الربع  الرابع، 2020</t>
  </si>
  <si>
    <t>المواليد أحياء المسجلون حسب النوع والبلدية، الربع  الرابع، 2020</t>
  </si>
  <si>
    <t>المواليد الأحياء المسجلون حسب الجنسية، الربع  الرابع، 2020</t>
  </si>
  <si>
    <t>المواليد أحياء المسجلون حسب فئة عمر الأم، الربع الثالث، 2020 - الربع  الرابع، 2020</t>
  </si>
  <si>
    <t>الوفيات المسجلة حسب النوع والبلدية، الربع  الرابع، 2020</t>
  </si>
  <si>
    <t>POPULATION BY AGE GROUPS, The Fourth Quarter, 2020</t>
  </si>
  <si>
    <t>ARRIVALS BY COUNTRY OF NATIONALITY GROUPS, The Fourth Quarter, 2020</t>
  </si>
  <si>
    <t>DEPARTURES BY COUNTRY OF NATIONALITY GROUPS, The Fourth Quarter, 2020</t>
  </si>
  <si>
    <t>MARRIAGES BY NATIONALITY OF  WIFE AND HUSBAND,The Fourth Quarter, 2020</t>
  </si>
  <si>
    <t>DIVORCES BY TYPE OF DIVORCE, The Fourth Quarter, 2020</t>
  </si>
  <si>
    <t>DIVORCES BY WIFE'S AGE GROUP, The Fourth Quarter, 2020</t>
  </si>
  <si>
    <t>DIVORCES BY DURATION MARRIAGE OF HUSBAND, The Fourth Quarter, 2020</t>
  </si>
  <si>
    <t>DIVORCES BY DURATION MARRIAGE OF WIFE, The Fourth Quarter, 2020</t>
  </si>
  <si>
    <t>REGISTERED LIVE BIRTHS BY GENDER AND MUNICIPALITY, The Fourth Quarter, 2020</t>
  </si>
  <si>
    <t>REGISTERED LIVE BIRTHS  BY NATIONALITY, The Fourth Quarter, 2020</t>
  </si>
  <si>
    <t>المواليد أحياء المسجلون حسب الجنسية وفئة عمر الأم، الربع الرابع، 2020</t>
  </si>
  <si>
    <t>REGISTERED LIVE BIRTHS BY AGE GROUP OF MOTHER, The Third Quarter, 2020 - The Fourth Quarter, 2020</t>
  </si>
  <si>
    <t>REGISTERED LIVE BIRTHS BY NATIONALITY AND AGE GROUP OF MOTHER, The Fourth Quarter, 2020</t>
  </si>
  <si>
    <t>REGISTERED DEATHS BY GENDER AND MUNICIPALITY, The Fourth Quarter, 2020</t>
  </si>
  <si>
    <t>يتضمن هذا الجزء من النشرة بيانات عن عدد السكان للربع الرابع 2020 حسب الفئات العمرية والنوع.</t>
  </si>
  <si>
    <t>كما يتضمن عدد القادمين والمغادرين عبر المنافذ خلال فترة الربع الرابع لعام 2020 مقارنة الربع الثالث لنفس العام.</t>
  </si>
  <si>
    <t>This part of bulletin includes data on the number of population for Q4, 2020 by age groups and gender.</t>
  </si>
  <si>
    <t>It also includes the number of  arrivals and departures via various Qatari ports during Q4, 2020 and compared to Q3 of the same year.</t>
  </si>
  <si>
    <t>أسباب الارتفاع الملموس لمجموع القادمين في الربع الرابع تعود بشكلٍ رئيسي إلى خطة الرفع التدريجي للقيود المفروضة جراء وباء كورونا التي دخلت حيز النفاذ منذ منتصف يونيو  2020</t>
  </si>
  <si>
    <t>The significant increase in total number of arrivals in Q4, is mainly due to the plan of gradually lifting the restrictions imposed due to the Coronavirus pandemic, which has been in effect since mid-June 2020.</t>
  </si>
  <si>
    <t>أسباب الارتفاع الملموس لمجموع المغادرين في الربع الرابع تعود بشكلٍ رئيسي إلى خطة الرفع التدريجي للقيود المفروضة جراء وباء كورونا التي دخلت حيز النفاذ منذ منتصف يونيو  2020</t>
  </si>
  <si>
    <t>The significant increase in total number of departure in Q4, is mainly due to the plan of gradually lifting the restrictions imposed due to the Coronavirus pandemic, which has been in effect since mid-June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</si>
</sst>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
    <numFmt numFmtId="167" formatCode="#,##0_ ;\-#,##0\ "/>
    <numFmt numFmtId="168" formatCode="_(* #,##0_);_(* \(#,##0\);_(* &quot;-&quot;??_);_(@_)"/>
  </numFmts>
  <fonts count="81">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sz val="10"/>
      <color theme="5"/>
      <name val="Arial"/>
      <family val="2"/>
    </font>
    <font>
      <b/>
      <sz val="14"/>
      <name val="Sakkal Majalla"/>
    </font>
    <font>
      <b/>
      <sz val="12"/>
      <name val="Sakkal Majalla"/>
    </font>
    <font>
      <b/>
      <sz val="11"/>
      <name val="Sakkal Majalla"/>
    </font>
    <font>
      <sz val="9"/>
      <name val="Sakkal Majalla"/>
    </font>
    <font>
      <b/>
      <sz val="14"/>
      <name val="Arabic Transparent"/>
      <charset val="178"/>
    </font>
    <font>
      <sz val="14"/>
      <name val="Arabic Transparent"/>
      <charset val="178"/>
    </font>
    <font>
      <sz val="10.5"/>
      <name val="Arial"/>
      <family val="2"/>
    </font>
    <font>
      <sz val="11"/>
      <color theme="1"/>
      <name val="Calibri"/>
      <family val="2"/>
      <scheme val="minor"/>
    </font>
    <font>
      <sz val="10"/>
      <name val="Sakkal Majalla"/>
    </font>
    <font>
      <b/>
      <sz val="11"/>
      <color theme="1"/>
      <name val="Calibri"/>
      <family val="2"/>
      <scheme val="minor"/>
    </font>
    <font>
      <sz val="10"/>
      <color theme="1"/>
      <name val="Arial"/>
      <family val="2"/>
    </font>
    <font>
      <b/>
      <sz val="12"/>
      <color theme="1"/>
      <name val="Sakkal Majalla"/>
    </font>
    <font>
      <b/>
      <sz val="10"/>
      <color theme="1"/>
      <name val="Arial"/>
      <family val="2"/>
    </font>
    <font>
      <b/>
      <sz val="9"/>
      <name val="Calibri"/>
      <family val="2"/>
      <scheme val="minor"/>
    </font>
    <font>
      <b/>
      <sz val="8"/>
      <name val="Calibri"/>
      <family val="2"/>
      <scheme val="minor"/>
    </font>
    <font>
      <b/>
      <sz val="7.5"/>
      <name val="Calibri"/>
      <family val="2"/>
      <scheme val="minor"/>
    </font>
    <font>
      <b/>
      <sz val="10"/>
      <name val="Calibri"/>
      <family val="2"/>
      <scheme val="minor"/>
    </font>
    <font>
      <sz val="9"/>
      <name val="Arial"/>
      <family val="2"/>
      <charset val="178"/>
    </font>
    <font>
      <sz val="11"/>
      <name val="Segoe UI"/>
      <family val="2"/>
      <charset val="178"/>
    </font>
    <font>
      <sz val="10"/>
      <name val="Segoe UI"/>
      <family val="2"/>
      <charset val="178"/>
    </font>
    <font>
      <b/>
      <sz val="24"/>
      <color theme="4" tint="-0.249977111117893"/>
      <name val="Sakkal Majalla"/>
    </font>
    <font>
      <sz val="10"/>
      <color theme="4" tint="-0.249977111117893"/>
      <name val="Arial"/>
      <family val="2"/>
    </font>
    <font>
      <b/>
      <sz val="10"/>
      <name val="Arial Narrow"/>
      <family val="2"/>
    </font>
    <font>
      <b/>
      <sz val="18"/>
      <color theme="4" tint="-0.249977111117893"/>
      <name val="Arial"/>
      <family val="2"/>
    </font>
    <font>
      <sz val="10"/>
      <color rgb="FFFF0000"/>
      <name val="Arial"/>
      <family val="2"/>
    </font>
    <font>
      <b/>
      <vertAlign val="superscript"/>
      <sz val="12"/>
      <name val="Sakkal Majalla"/>
    </font>
    <font>
      <b/>
      <vertAlign val="superscript"/>
      <sz val="9"/>
      <name val="Arial"/>
      <family val="2"/>
    </font>
    <font>
      <sz val="9"/>
      <name val="Calibri"/>
      <family val="2"/>
      <scheme val="minor"/>
    </font>
    <font>
      <sz val="8"/>
      <name val="Calibri"/>
      <family val="2"/>
      <scheme val="minor"/>
    </font>
    <font>
      <b/>
      <sz val="24"/>
      <color theme="8" tint="-0.249977111117893"/>
      <name val="Sakkal Majalla"/>
    </font>
    <font>
      <b/>
      <sz val="18"/>
      <color theme="8" tint="-0.249977111117893"/>
      <name val="Arial"/>
      <family val="2"/>
      <charset val="178"/>
    </font>
    <font>
      <sz val="10"/>
      <color theme="8" tint="-0.249977111117893"/>
      <name val="Arial"/>
      <family val="2"/>
      <charset val="178"/>
    </font>
    <font>
      <b/>
      <sz val="18"/>
      <color theme="8" tint="-0.249977111117893"/>
      <name val="Arial Narrow"/>
      <family val="2"/>
      <charset val="178"/>
    </font>
    <font>
      <b/>
      <sz val="11"/>
      <color theme="8" tint="-0.249977111117893"/>
      <name val="Sakkal Majalla"/>
    </font>
    <font>
      <b/>
      <sz val="10"/>
      <color theme="8" tint="-0.249977111117893"/>
      <name val="Arial"/>
      <family val="2"/>
      <charset val="178"/>
    </font>
    <font>
      <b/>
      <sz val="8"/>
      <color theme="8" tint="-0.249977111117893"/>
      <name val="Arial"/>
      <family val="2"/>
    </font>
    <font>
      <b/>
      <sz val="8"/>
      <color theme="8" tint="-0.249977111117893"/>
      <name val="Arial"/>
      <family val="2"/>
      <charset val="178"/>
    </font>
    <font>
      <b/>
      <sz val="18"/>
      <color theme="8" tint="-0.249977111117893"/>
      <name val="Sakkal Majalla"/>
    </font>
    <font>
      <b/>
      <sz val="14"/>
      <color theme="8" tint="-0.249977111117893"/>
      <name val="Arial Narrow"/>
      <family val="2"/>
      <charset val="178"/>
    </font>
    <font>
      <b/>
      <sz val="20"/>
      <color theme="8" tint="-0.249977111117893"/>
      <name val="Sakkal Majalla"/>
    </font>
    <font>
      <b/>
      <sz val="16"/>
      <color theme="8" tint="-0.249977111117893"/>
      <name val="Arial"/>
      <family val="2"/>
      <charset val="178"/>
    </font>
    <font>
      <i/>
      <sz val="16"/>
      <color theme="8" tint="-0.249977111117893"/>
      <name val="Arial"/>
      <family val="2"/>
      <charset val="178"/>
    </font>
    <font>
      <sz val="11"/>
      <color rgb="FFFF0000"/>
      <name val="Calibri"/>
      <family val="2"/>
    </font>
    <font>
      <b/>
      <sz val="9"/>
      <name val="Sakkal Majalla"/>
    </font>
    <font>
      <b/>
      <sz val="10"/>
      <name val="Sakkal Majalla"/>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EEECE1"/>
        <bgColor indexed="64"/>
      </patternFill>
    </fill>
    <fill>
      <patternFill patternType="solid">
        <fgColor theme="8" tint="0.79998168889431442"/>
        <bgColor indexed="64"/>
      </patternFill>
    </fill>
  </fills>
  <borders count="112">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style="thick">
        <color theme="0"/>
      </left>
      <right style="medium">
        <color theme="0"/>
      </right>
      <top style="thin">
        <color indexed="64"/>
      </top>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top style="thin">
        <color auto="1"/>
      </top>
      <bottom style="thin">
        <color theme="1"/>
      </bottom>
      <diagonal/>
    </border>
    <border>
      <left/>
      <right style="medium">
        <color theme="0"/>
      </right>
      <top/>
      <bottom style="thin">
        <color theme="1"/>
      </bottom>
      <diagonal/>
    </border>
    <border>
      <left style="thick">
        <color theme="0"/>
      </left>
      <right style="medium">
        <color theme="0"/>
      </right>
      <top/>
      <bottom style="thin">
        <color auto="1"/>
      </bottom>
      <diagonal/>
    </border>
    <border>
      <left style="medium">
        <color theme="0"/>
      </left>
      <right style="thick">
        <color theme="0"/>
      </right>
      <top style="thin">
        <color indexed="64"/>
      </top>
      <bottom style="thin">
        <color indexed="64"/>
      </bottom>
      <diagonal/>
    </border>
    <border>
      <left style="thick">
        <color theme="0"/>
      </left>
      <right style="medium">
        <color theme="0"/>
      </right>
      <top style="thin">
        <color indexed="64"/>
      </top>
      <bottom style="thin">
        <color indexed="64"/>
      </bottom>
      <diagonal/>
    </border>
    <border>
      <left/>
      <right/>
      <top style="thin">
        <color theme="1"/>
      </top>
      <bottom/>
      <diagonal/>
    </border>
    <border>
      <left style="medium">
        <color theme="0"/>
      </left>
      <right style="medium">
        <color theme="0"/>
      </right>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diagonal/>
    </border>
    <border>
      <left/>
      <right style="medium">
        <color theme="0"/>
      </right>
      <top/>
      <bottom style="thick">
        <color theme="0"/>
      </bottom>
      <diagonal/>
    </border>
    <border>
      <left style="medium">
        <color theme="0"/>
      </left>
      <right/>
      <top/>
      <bottom style="thick">
        <color theme="0"/>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diagonalUp="1">
      <left style="thick">
        <color theme="0"/>
      </left>
      <right style="medium">
        <color theme="0"/>
      </right>
      <top style="thin">
        <color indexed="64"/>
      </top>
      <bottom style="thick">
        <color theme="0"/>
      </bottom>
      <diagonal style="medium">
        <color theme="0"/>
      </diagonal>
    </border>
    <border diagonalUp="1">
      <left style="thick">
        <color theme="0"/>
      </left>
      <right style="medium">
        <color theme="0"/>
      </right>
      <top style="thick">
        <color theme="0"/>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medium">
        <color theme="0"/>
      </left>
      <right style="thick">
        <color theme="0"/>
      </right>
      <top style="thin">
        <color indexed="64"/>
      </top>
      <bottom/>
      <diagonal/>
    </border>
    <border>
      <left style="medium">
        <color theme="0"/>
      </left>
      <right style="thick">
        <color theme="0"/>
      </right>
      <top/>
      <bottom style="thin">
        <color indexed="64"/>
      </bottom>
      <diagonal/>
    </border>
    <border>
      <left style="thick">
        <color theme="0"/>
      </left>
      <right style="medium">
        <color theme="0"/>
      </right>
      <top/>
      <bottom style="thick">
        <color theme="0"/>
      </bottom>
      <diagonal/>
    </border>
    <border>
      <left style="medium">
        <color theme="0"/>
      </left>
      <right style="thick">
        <color theme="0"/>
      </right>
      <top/>
      <bottom style="thick">
        <color theme="0"/>
      </bottom>
      <diagonal/>
    </border>
    <border>
      <left style="thick">
        <color theme="0"/>
      </left>
      <right style="medium">
        <color theme="0"/>
      </right>
      <top style="thick">
        <color theme="0"/>
      </top>
      <bottom style="thick">
        <color theme="0"/>
      </bottom>
      <diagonal/>
    </border>
    <border>
      <left style="medium">
        <color theme="0"/>
      </left>
      <right style="thick">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n">
        <color indexed="64"/>
      </bottom>
      <diagonal/>
    </border>
    <border>
      <left style="medium">
        <color theme="0"/>
      </left>
      <right style="medium">
        <color theme="0"/>
      </right>
      <top style="medium">
        <color theme="0"/>
      </top>
      <bottom style="thin">
        <color indexed="64"/>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style="thin">
        <color indexed="64"/>
      </bottom>
      <diagonal style="medium">
        <color theme="0"/>
      </diagonal>
    </border>
    <border>
      <left style="medium">
        <color theme="0"/>
      </left>
      <right style="medium">
        <color theme="0"/>
      </right>
      <top style="thin">
        <color theme="1"/>
      </top>
      <bottom style="thin">
        <color indexed="64"/>
      </bottom>
      <diagonal/>
    </border>
    <border>
      <left style="thick">
        <color theme="0"/>
      </left>
      <right style="medium">
        <color theme="0"/>
      </right>
      <top style="thin">
        <color indexed="64"/>
      </top>
      <bottom style="thick">
        <color theme="0"/>
      </bottom>
      <diagonal/>
    </border>
    <border>
      <left style="medium">
        <color theme="0"/>
      </left>
      <right style="thick">
        <color theme="0"/>
      </right>
      <top style="thin">
        <color indexed="64"/>
      </top>
      <bottom style="thick">
        <color theme="0"/>
      </bottom>
      <diagonal/>
    </border>
    <border diagonalDown="1">
      <left style="medium">
        <color theme="0"/>
      </left>
      <right style="thick">
        <color theme="0"/>
      </right>
      <top/>
      <bottom/>
      <diagonal style="medium">
        <color theme="0"/>
      </diagonal>
    </border>
    <border>
      <left style="medium">
        <color theme="0"/>
      </left>
      <right style="medium">
        <color theme="0"/>
      </right>
      <top style="thin">
        <color rgb="FF000000"/>
      </top>
      <bottom style="medium">
        <color theme="0"/>
      </bottom>
      <diagonal/>
    </border>
    <border>
      <left style="medium">
        <color theme="0"/>
      </left>
      <right/>
      <top style="thin">
        <color indexed="64"/>
      </top>
      <bottom style="thick">
        <color theme="0"/>
      </bottom>
      <diagonal/>
    </border>
    <border>
      <left style="thick">
        <color theme="0"/>
      </left>
      <right style="medium">
        <color theme="0"/>
      </right>
      <top style="thick">
        <color theme="0"/>
      </top>
      <bottom style="thin">
        <color indexed="64"/>
      </bottom>
      <diagonal/>
    </border>
    <border>
      <left style="medium">
        <color theme="0"/>
      </left>
      <right style="thick">
        <color theme="0"/>
      </right>
      <top style="thick">
        <color theme="0"/>
      </top>
      <bottom style="thin">
        <color indexed="64"/>
      </bottom>
      <diagonal/>
    </border>
    <border diagonalUp="1">
      <left style="thick">
        <color theme="0"/>
      </left>
      <right style="medium">
        <color theme="0"/>
      </right>
      <top/>
      <bottom/>
      <diagonal style="medium">
        <color theme="0"/>
      </diagonal>
    </border>
    <border>
      <left style="thick">
        <color theme="0"/>
      </left>
      <right style="medium">
        <color theme="0"/>
      </right>
      <top/>
      <bottom/>
      <diagonal/>
    </border>
    <border>
      <left style="medium">
        <color theme="0"/>
      </left>
      <right style="thick">
        <color theme="0"/>
      </right>
      <top/>
      <bottom/>
      <diagonal/>
    </border>
    <border>
      <left/>
      <right/>
      <top style="thin">
        <color indexed="64"/>
      </top>
      <bottom/>
      <diagonal/>
    </border>
    <border>
      <left style="thick">
        <color theme="0"/>
      </left>
      <right style="medium">
        <color theme="0"/>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thick">
        <color theme="0"/>
      </right>
      <top style="thin">
        <color indexed="64"/>
      </top>
      <bottom style="thin">
        <color theme="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medium">
        <color rgb="FFFFFFFF"/>
      </left>
      <right style="medium">
        <color theme="0"/>
      </right>
      <top style="thin">
        <color rgb="FF000000"/>
      </top>
      <bottom style="medium">
        <color theme="0"/>
      </bottom>
      <diagonal/>
    </border>
    <border>
      <left style="medium">
        <color rgb="FFFFFFFF"/>
      </left>
      <right style="medium">
        <color theme="0"/>
      </right>
      <top/>
      <bottom style="medium">
        <color theme="0"/>
      </bottom>
      <diagonal/>
    </border>
    <border>
      <left style="medium">
        <color rgb="FFFFFFFF"/>
      </left>
      <right style="medium">
        <color theme="0"/>
      </right>
      <top/>
      <bottom/>
      <diagonal/>
    </border>
  </borders>
  <cellStyleXfs count="53">
    <xf numFmtId="0" fontId="0" fillId="0" borderId="0"/>
    <xf numFmtId="0" fontId="4" fillId="0" borderId="0"/>
    <xf numFmtId="164" fontId="4" fillId="0" borderId="0" applyFont="0" applyFill="0" applyBorder="0" applyAlignment="0" applyProtection="0"/>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7" fillId="3" borderId="1">
      <alignment horizontal="right" vertical="center" wrapText="1"/>
    </xf>
    <xf numFmtId="0" fontId="7" fillId="3" borderId="1">
      <alignment horizontal="right" vertical="center" wrapText="1"/>
    </xf>
    <xf numFmtId="0" fontId="7" fillId="3" borderId="1">
      <alignment horizontal="right" vertical="center" wrapText="1"/>
    </xf>
    <xf numFmtId="1" fontId="8" fillId="3" borderId="2">
      <alignment horizontal="left" vertical="center" wrapText="1"/>
    </xf>
    <xf numFmtId="1" fontId="9" fillId="3" borderId="3">
      <alignment horizontal="center" vertical="center"/>
    </xf>
    <xf numFmtId="0" fontId="10"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4" fillId="0" borderId="0">
      <alignment horizontal="center" vertical="center" readingOrder="2"/>
    </xf>
    <xf numFmtId="0" fontId="4" fillId="0" borderId="0">
      <alignment horizontal="center" vertical="center" readingOrder="2"/>
    </xf>
    <xf numFmtId="0" fontId="12" fillId="0" borderId="0">
      <alignment horizontal="left" vertical="center"/>
    </xf>
    <xf numFmtId="0" fontId="4" fillId="0" borderId="0"/>
    <xf numFmtId="0" fontId="4" fillId="0" borderId="0"/>
    <xf numFmtId="0" fontId="4" fillId="0" borderId="0"/>
    <xf numFmtId="0" fontId="4" fillId="0" borderId="0"/>
    <xf numFmtId="0" fontId="13" fillId="0" borderId="0">
      <alignment horizontal="right" vertical="center"/>
    </xf>
    <xf numFmtId="0" fontId="14" fillId="0" borderId="0">
      <alignment horizontal="left" vertical="center"/>
    </xf>
    <xf numFmtId="0" fontId="7" fillId="0" borderId="0">
      <alignment horizontal="right" vertical="center"/>
    </xf>
    <xf numFmtId="0" fontId="7" fillId="0" borderId="0">
      <alignment horizontal="right" vertical="center"/>
    </xf>
    <xf numFmtId="0" fontId="7" fillId="0" borderId="0">
      <alignment horizontal="righ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15" fillId="3" borderId="3" applyAlignment="0">
      <alignment horizontal="center" vertical="center"/>
    </xf>
    <xf numFmtId="0" fontId="13" fillId="0" borderId="4">
      <alignment horizontal="right" vertical="center" indent="1"/>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16" fillId="0" borderId="4">
      <alignment horizontal="right" vertical="center" indent="1"/>
    </xf>
    <xf numFmtId="0" fontId="16" fillId="3" borderId="4">
      <alignment horizontal="left" vertical="center" wrapText="1" indent="1"/>
    </xf>
    <xf numFmtId="0" fontId="16" fillId="0" borderId="5">
      <alignment horizontal="left" vertical="center"/>
    </xf>
    <xf numFmtId="0" fontId="16" fillId="0" borderId="6">
      <alignment horizontal="left" vertical="center"/>
    </xf>
    <xf numFmtId="0" fontId="26" fillId="0" borderId="0"/>
    <xf numFmtId="0" fontId="3" fillId="0" borderId="0"/>
    <xf numFmtId="0" fontId="4" fillId="0" borderId="0"/>
    <xf numFmtId="0" fontId="2" fillId="0" borderId="0"/>
    <xf numFmtId="0" fontId="2" fillId="0" borderId="0"/>
    <xf numFmtId="0" fontId="2" fillId="0" borderId="0"/>
    <xf numFmtId="164" fontId="43" fillId="0" borderId="0" applyFont="0" applyFill="0" applyBorder="0" applyAlignment="0" applyProtection="0"/>
    <xf numFmtId="0" fontId="1" fillId="0" borderId="0"/>
  </cellStyleXfs>
  <cellXfs count="741">
    <xf numFmtId="0" fontId="0" fillId="0" borderId="0" xfId="0"/>
    <xf numFmtId="0" fontId="4" fillId="0" borderId="0" xfId="1"/>
    <xf numFmtId="1" fontId="18" fillId="0" borderId="0" xfId="23" applyNumberFormat="1" applyFont="1" applyBorder="1" applyAlignment="1">
      <alignment vertical="center"/>
    </xf>
    <xf numFmtId="1" fontId="4" fillId="0" borderId="0" xfId="23" applyNumberFormat="1" applyFont="1" applyBorder="1" applyAlignment="1">
      <alignment vertical="center"/>
    </xf>
    <xf numFmtId="0" fontId="7" fillId="2" borderId="0" xfId="28" applyFont="1" applyFill="1">
      <alignment horizontal="right" vertical="center"/>
    </xf>
    <xf numFmtId="1" fontId="9" fillId="2" borderId="0" xfId="1" applyNumberFormat="1" applyFont="1" applyFill="1" applyBorder="1" applyAlignment="1">
      <alignment horizontal="centerContinuous" vertical="center"/>
    </xf>
    <xf numFmtId="1" fontId="15" fillId="2" borderId="0" xfId="1" applyNumberFormat="1" applyFont="1" applyFill="1" applyBorder="1" applyAlignment="1">
      <alignment horizontal="centerContinuous" vertical="center"/>
    </xf>
    <xf numFmtId="1" fontId="16" fillId="0" borderId="0" xfId="1" applyNumberFormat="1" applyFont="1" applyBorder="1" applyAlignment="1">
      <alignment vertical="center"/>
    </xf>
    <xf numFmtId="0" fontId="19" fillId="2" borderId="0" xfId="31" applyFont="1" applyFill="1">
      <alignment horizontal="left" vertical="center"/>
    </xf>
    <xf numFmtId="1" fontId="19" fillId="0" borderId="0" xfId="23" applyNumberFormat="1" applyFont="1" applyBorder="1" applyAlignment="1">
      <alignment horizontal="center" vertical="center"/>
    </xf>
    <xf numFmtId="1" fontId="4" fillId="0" borderId="0" xfId="23" applyNumberFormat="1" applyFont="1" applyBorder="1" applyAlignment="1">
      <alignment horizontal="center" vertical="center"/>
    </xf>
    <xf numFmtId="0" fontId="4" fillId="4" borderId="8" xfId="42" applyFont="1" applyFill="1" applyBorder="1" applyAlignment="1">
      <alignment horizontal="center" vertical="center" wrapText="1"/>
    </xf>
    <xf numFmtId="0" fontId="4" fillId="0" borderId="0" xfId="23" applyFont="1"/>
    <xf numFmtId="1" fontId="4" fillId="0" borderId="0" xfId="23" applyNumberFormat="1" applyFont="1" applyBorder="1" applyAlignment="1">
      <alignment horizontal="left" vertical="center"/>
    </xf>
    <xf numFmtId="0" fontId="7" fillId="2" borderId="0" xfId="27" applyFont="1" applyFill="1" applyAlignment="1">
      <alignment vertical="center"/>
    </xf>
    <xf numFmtId="0" fontId="22" fillId="2" borderId="0" xfId="1" applyFont="1" applyFill="1" applyAlignment="1">
      <alignment horizontal="right"/>
    </xf>
    <xf numFmtId="0" fontId="19" fillId="2" borderId="0" xfId="30" applyFont="1" applyFill="1" applyBorder="1" applyAlignment="1">
      <alignment vertical="center"/>
    </xf>
    <xf numFmtId="0" fontId="19" fillId="0" borderId="0" xfId="1" applyFont="1"/>
    <xf numFmtId="1" fontId="27" fillId="0" borderId="0" xfId="23" applyNumberFormat="1" applyFont="1" applyBorder="1" applyAlignment="1">
      <alignment horizontal="center" vertical="center"/>
    </xf>
    <xf numFmtId="0" fontId="4" fillId="2" borderId="0" xfId="1" applyFill="1"/>
    <xf numFmtId="3" fontId="19" fillId="0" borderId="17" xfId="1" applyNumberFormat="1" applyFont="1" applyFill="1" applyBorder="1" applyAlignment="1">
      <alignment horizontal="right" vertical="center" indent="1" readingOrder="1"/>
    </xf>
    <xf numFmtId="3" fontId="19" fillId="4" borderId="14" xfId="1" applyNumberFormat="1" applyFont="1" applyFill="1" applyBorder="1" applyAlignment="1">
      <alignment horizontal="right" vertical="center" indent="1" readingOrder="1"/>
    </xf>
    <xf numFmtId="3" fontId="19" fillId="0" borderId="14" xfId="1" applyNumberFormat="1" applyFont="1" applyFill="1" applyBorder="1" applyAlignment="1">
      <alignment horizontal="right" vertical="center" indent="1" readingOrder="1"/>
    </xf>
    <xf numFmtId="3" fontId="19" fillId="4" borderId="16" xfId="1" applyNumberFormat="1" applyFont="1" applyFill="1" applyBorder="1" applyAlignment="1">
      <alignment horizontal="right" vertical="center" indent="1" readingOrder="1"/>
    </xf>
    <xf numFmtId="0" fontId="4" fillId="2" borderId="17" xfId="1" applyNumberFormat="1" applyFont="1" applyFill="1" applyBorder="1" applyAlignment="1">
      <alignment horizontal="right" vertical="center" indent="1" readingOrder="1"/>
    </xf>
    <xf numFmtId="0" fontId="4" fillId="2" borderId="24" xfId="42" applyFont="1" applyFill="1" applyBorder="1" applyAlignment="1">
      <alignment horizontal="center" vertical="center" wrapText="1"/>
    </xf>
    <xf numFmtId="0" fontId="4" fillId="4" borderId="11" xfId="1" applyNumberFormat="1" applyFont="1" applyFill="1" applyBorder="1" applyAlignment="1">
      <alignment horizontal="right" vertical="center" indent="1" readingOrder="1"/>
    </xf>
    <xf numFmtId="0" fontId="19" fillId="4" borderId="11" xfId="1" applyNumberFormat="1" applyFont="1" applyFill="1" applyBorder="1" applyAlignment="1">
      <alignment horizontal="right" vertical="center" indent="1" readingOrder="1"/>
    </xf>
    <xf numFmtId="0" fontId="4" fillId="0" borderId="11" xfId="1" applyNumberFormat="1" applyFont="1" applyBorder="1" applyAlignment="1">
      <alignment horizontal="right" vertical="center" indent="1" readingOrder="1"/>
    </xf>
    <xf numFmtId="0" fontId="19" fillId="0" borderId="11" xfId="1" applyNumberFormat="1" applyFont="1" applyBorder="1" applyAlignment="1">
      <alignment horizontal="right" vertical="center" indent="1" readingOrder="1"/>
    </xf>
    <xf numFmtId="0" fontId="4" fillId="2" borderId="8" xfId="42" applyFont="1" applyFill="1" applyBorder="1" applyAlignment="1">
      <alignment horizontal="center" vertical="center" wrapText="1"/>
    </xf>
    <xf numFmtId="0" fontId="4" fillId="4" borderId="25" xfId="1" applyNumberFormat="1" applyFont="1" applyFill="1" applyBorder="1" applyAlignment="1">
      <alignment horizontal="right" vertical="center" indent="1" readingOrder="1"/>
    </xf>
    <xf numFmtId="0" fontId="19" fillId="4" borderId="25" xfId="1" applyNumberFormat="1" applyFont="1" applyFill="1" applyBorder="1" applyAlignment="1">
      <alignment horizontal="right" vertical="center" indent="1" readingOrder="1"/>
    </xf>
    <xf numFmtId="0" fontId="8" fillId="0" borderId="31" xfId="37" applyFont="1" applyFill="1" applyBorder="1" applyAlignment="1">
      <alignment horizontal="center" vertical="center" wrapText="1" readingOrder="1"/>
    </xf>
    <xf numFmtId="0" fontId="8" fillId="4" borderId="32" xfId="37" applyFont="1" applyFill="1" applyBorder="1" applyAlignment="1">
      <alignment horizontal="center" vertical="center" wrapText="1" readingOrder="1"/>
    </xf>
    <xf numFmtId="0" fontId="8" fillId="0" borderId="32" xfId="37" applyFont="1" applyFill="1" applyBorder="1" applyAlignment="1">
      <alignment horizontal="center" vertical="center" wrapText="1" readingOrder="1"/>
    </xf>
    <xf numFmtId="0" fontId="25" fillId="4" borderId="29" xfId="22" applyFont="1" applyFill="1" applyBorder="1" applyAlignment="1">
      <alignment horizontal="center" vertical="center" wrapText="1" readingOrder="1"/>
    </xf>
    <xf numFmtId="1" fontId="16" fillId="0" borderId="0" xfId="1" applyNumberFormat="1" applyFont="1" applyBorder="1" applyAlignment="1">
      <alignment horizontal="center" vertical="center"/>
    </xf>
    <xf numFmtId="1" fontId="16" fillId="0" borderId="0" xfId="1" applyNumberFormat="1" applyFont="1" applyBorder="1" applyAlignment="1">
      <alignment horizontal="left" vertical="center"/>
    </xf>
    <xf numFmtId="1" fontId="30" fillId="0" borderId="0" xfId="1" applyNumberFormat="1" applyFont="1" applyBorder="1" applyAlignment="1">
      <alignment vertical="center"/>
    </xf>
    <xf numFmtId="1" fontId="23" fillId="0" borderId="0" xfId="1" applyNumberFormat="1" applyFont="1" applyBorder="1" applyAlignment="1">
      <alignment horizontal="center" vertical="center"/>
    </xf>
    <xf numFmtId="1" fontId="31" fillId="0" borderId="0" xfId="1" applyNumberFormat="1" applyFont="1" applyBorder="1" applyAlignment="1">
      <alignment vertical="center"/>
    </xf>
    <xf numFmtId="1" fontId="16" fillId="2" borderId="0" xfId="1" applyNumberFormat="1" applyFont="1" applyFill="1" applyBorder="1" applyAlignment="1">
      <alignment vertical="center"/>
    </xf>
    <xf numFmtId="3" fontId="4" fillId="2" borderId="17" xfId="41" applyNumberFormat="1" applyFont="1" applyFill="1" applyBorder="1" applyAlignment="1">
      <alignment horizontal="right" vertical="center" indent="1"/>
    </xf>
    <xf numFmtId="3" fontId="4" fillId="4" borderId="14" xfId="41" applyNumberFormat="1" applyFont="1" applyFill="1" applyBorder="1" applyAlignment="1">
      <alignment horizontal="right" vertical="center" indent="1"/>
    </xf>
    <xf numFmtId="3" fontId="4" fillId="2" borderId="14" xfId="41" applyNumberFormat="1" applyFont="1" applyFill="1" applyBorder="1" applyAlignment="1">
      <alignment horizontal="right" vertical="center" indent="1"/>
    </xf>
    <xf numFmtId="0" fontId="32" fillId="0" borderId="0" xfId="47" applyNumberFormat="1" applyFont="1" applyAlignment="1">
      <alignment vertical="center"/>
    </xf>
    <xf numFmtId="0" fontId="33" fillId="2" borderId="0" xfId="24" applyFont="1" applyFill="1" applyAlignment="1">
      <alignment vertical="center" wrapText="1" readingOrder="2"/>
    </xf>
    <xf numFmtId="0" fontId="34" fillId="0" borderId="0" xfId="24" applyFont="1" applyAlignment="1">
      <alignment vertical="center" readingOrder="2"/>
    </xf>
    <xf numFmtId="0" fontId="7" fillId="2" borderId="0" xfId="47" applyNumberFormat="1" applyFont="1" applyFill="1" applyBorder="1" applyAlignment="1">
      <alignment vertical="center" wrapText="1"/>
    </xf>
    <xf numFmtId="0" fontId="19" fillId="4" borderId="29" xfId="1" applyNumberFormat="1" applyFont="1" applyFill="1" applyBorder="1" applyAlignment="1">
      <alignment horizontal="center" vertical="center" wrapText="1"/>
    </xf>
    <xf numFmtId="0" fontId="19" fillId="0" borderId="0" xfId="47" applyNumberFormat="1" applyFont="1" applyAlignment="1">
      <alignment horizontal="center" vertical="center"/>
    </xf>
    <xf numFmtId="167" fontId="4" fillId="0" borderId="11" xfId="2" applyNumberFormat="1" applyFont="1" applyFill="1" applyBorder="1" applyAlignment="1">
      <alignment horizontal="left" vertical="center" wrapText="1" indent="1"/>
    </xf>
    <xf numFmtId="167" fontId="19" fillId="0" borderId="11" xfId="2" applyNumberFormat="1" applyFont="1" applyFill="1" applyBorder="1" applyAlignment="1">
      <alignment horizontal="left" vertical="center" wrapText="1" indent="1"/>
    </xf>
    <xf numFmtId="0" fontId="4" fillId="0" borderId="0" xfId="23" applyAlignment="1">
      <alignment vertical="center"/>
    </xf>
    <xf numFmtId="167" fontId="4" fillId="4" borderId="14" xfId="2" applyNumberFormat="1" applyFont="1" applyFill="1" applyBorder="1" applyAlignment="1">
      <alignment horizontal="left" vertical="center" wrapText="1" indent="1"/>
    </xf>
    <xf numFmtId="167" fontId="19" fillId="4" borderId="14" xfId="2" applyNumberFormat="1" applyFont="1" applyFill="1" applyBorder="1" applyAlignment="1">
      <alignment horizontal="left" vertical="center" wrapText="1" indent="1"/>
    </xf>
    <xf numFmtId="167" fontId="4" fillId="0" borderId="25" xfId="2" applyNumberFormat="1" applyFont="1" applyFill="1" applyBorder="1" applyAlignment="1">
      <alignment horizontal="left" vertical="center" wrapText="1" indent="1"/>
    </xf>
    <xf numFmtId="167" fontId="19" fillId="0" borderId="25" xfId="2" applyNumberFormat="1" applyFont="1" applyFill="1" applyBorder="1" applyAlignment="1">
      <alignment horizontal="left" vertical="center" wrapText="1" indent="1"/>
    </xf>
    <xf numFmtId="167" fontId="19" fillId="4" borderId="29" xfId="2" applyNumberFormat="1" applyFont="1" applyFill="1" applyBorder="1" applyAlignment="1">
      <alignment horizontal="left" vertical="center" wrapText="1" indent="1"/>
    </xf>
    <xf numFmtId="0" fontId="4" fillId="0" borderId="0" xfId="47" applyNumberFormat="1" applyFont="1" applyAlignment="1">
      <alignment vertical="center"/>
    </xf>
    <xf numFmtId="0" fontId="17" fillId="0" borderId="0" xfId="47" applyNumberFormat="1" applyFont="1" applyAlignment="1">
      <alignment horizontal="center" vertical="center"/>
    </xf>
    <xf numFmtId="0" fontId="7" fillId="2" borderId="10" xfId="1" applyFont="1" applyFill="1" applyBorder="1" applyAlignment="1">
      <alignment horizontal="right" vertical="center" wrapText="1" indent="1" readingOrder="2"/>
    </xf>
    <xf numFmtId="0" fontId="4" fillId="0" borderId="0" xfId="1" applyAlignment="1">
      <alignment vertical="center"/>
    </xf>
    <xf numFmtId="0" fontId="4" fillId="0" borderId="0" xfId="1" applyAlignment="1">
      <alignment wrapText="1"/>
    </xf>
    <xf numFmtId="0" fontId="4" fillId="2" borderId="0" xfId="23" applyFont="1" applyFill="1"/>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0" fontId="37" fillId="0" borderId="10" xfId="23" applyFont="1" applyFill="1" applyBorder="1" applyAlignment="1">
      <alignment horizontal="right" vertical="center" wrapText="1" indent="1" readingOrder="2"/>
    </xf>
    <xf numFmtId="0" fontId="37" fillId="4" borderId="13" xfId="23" applyFont="1" applyFill="1" applyBorder="1" applyAlignment="1">
      <alignment horizontal="right" vertical="center" wrapText="1" indent="1" readingOrder="2"/>
    </xf>
    <xf numFmtId="0" fontId="37" fillId="0" borderId="21" xfId="23" applyFont="1" applyFill="1" applyBorder="1" applyAlignment="1">
      <alignment horizontal="right" vertical="center" wrapText="1" indent="1" readingOrder="2"/>
    </xf>
    <xf numFmtId="0" fontId="37" fillId="4" borderId="28" xfId="23" applyFont="1" applyFill="1" applyBorder="1" applyAlignment="1">
      <alignment horizontal="right" vertical="center" wrapText="1" indent="1" readingOrder="2"/>
    </xf>
    <xf numFmtId="167" fontId="4" fillId="0" borderId="0" xfId="47" applyNumberFormat="1" applyFont="1" applyAlignment="1">
      <alignment vertical="center"/>
    </xf>
    <xf numFmtId="0" fontId="4" fillId="2" borderId="0" xfId="47" applyNumberFormat="1" applyFont="1" applyFill="1" applyAlignment="1">
      <alignment vertical="center"/>
    </xf>
    <xf numFmtId="0" fontId="37" fillId="4" borderId="8" xfId="37" applyFont="1" applyFill="1" applyBorder="1" applyAlignment="1">
      <alignment horizontal="center" vertical="center" wrapText="1" readingOrder="2"/>
    </xf>
    <xf numFmtId="0" fontId="37" fillId="4" borderId="15" xfId="37" applyFont="1" applyFill="1" applyBorder="1" applyAlignment="1">
      <alignment horizontal="center" vertical="center" wrapText="1" readingOrder="2"/>
    </xf>
    <xf numFmtId="49" fontId="37" fillId="4" borderId="26" xfId="1" applyNumberFormat="1" applyFont="1" applyFill="1" applyBorder="1" applyAlignment="1">
      <alignment vertical="center" wrapText="1"/>
    </xf>
    <xf numFmtId="0" fontId="37" fillId="0" borderId="36" xfId="37" applyFont="1" applyFill="1" applyBorder="1" applyAlignment="1">
      <alignment horizontal="right" vertical="center" wrapText="1" indent="1" readingOrder="2"/>
    </xf>
    <xf numFmtId="0" fontId="37" fillId="4" borderId="37" xfId="37" applyFont="1" applyFill="1" applyBorder="1" applyAlignment="1">
      <alignment horizontal="right" vertical="center" wrapText="1" indent="1" readingOrder="2"/>
    </xf>
    <xf numFmtId="0" fontId="37" fillId="0" borderId="37" xfId="37" applyFont="1" applyFill="1" applyBorder="1" applyAlignment="1">
      <alignment horizontal="right" vertical="center" wrapText="1" indent="1" readingOrder="2"/>
    </xf>
    <xf numFmtId="0" fontId="37" fillId="4" borderId="38" xfId="37" applyFont="1" applyFill="1" applyBorder="1" applyAlignment="1">
      <alignment horizontal="right" vertical="center" wrapText="1" indent="1" readingOrder="2"/>
    </xf>
    <xf numFmtId="1" fontId="4" fillId="0" borderId="0" xfId="23" applyNumberFormat="1" applyFont="1" applyBorder="1" applyAlignment="1">
      <alignment horizontal="center" vertical="center" wrapText="1"/>
    </xf>
    <xf numFmtId="0" fontId="37" fillId="2" borderId="24" xfId="37" applyFont="1" applyFill="1" applyBorder="1" applyAlignment="1">
      <alignment horizontal="center" vertical="center" wrapText="1" readingOrder="2"/>
    </xf>
    <xf numFmtId="0" fontId="37" fillId="2" borderId="8" xfId="37" applyFont="1" applyFill="1" applyBorder="1" applyAlignment="1">
      <alignment horizontal="center" vertical="center" wrapText="1" readingOrder="2"/>
    </xf>
    <xf numFmtId="0" fontId="19" fillId="2" borderId="17" xfId="1" applyNumberFormat="1" applyFont="1" applyFill="1" applyBorder="1" applyAlignment="1">
      <alignment horizontal="right" vertical="center" indent="1" readingOrder="1"/>
    </xf>
    <xf numFmtId="0" fontId="38" fillId="0" borderId="30" xfId="37" applyFont="1" applyFill="1" applyBorder="1" applyAlignment="1">
      <alignment horizontal="center" vertical="center" wrapText="1" readingOrder="2"/>
    </xf>
    <xf numFmtId="0" fontId="38" fillId="4" borderId="13" xfId="37" applyFont="1" applyFill="1" applyBorder="1" applyAlignment="1">
      <alignment horizontal="center" vertical="center" wrapText="1" readingOrder="2"/>
    </xf>
    <xf numFmtId="0" fontId="38" fillId="0" borderId="13" xfId="37" applyFont="1" applyFill="1" applyBorder="1" applyAlignment="1">
      <alignment horizontal="center" vertical="center" wrapText="1" readingOrder="2"/>
    </xf>
    <xf numFmtId="1" fontId="4" fillId="0" borderId="0" xfId="23" applyNumberFormat="1" applyFont="1" applyBorder="1" applyAlignment="1">
      <alignment vertical="center" wrapText="1"/>
    </xf>
    <xf numFmtId="0" fontId="37" fillId="2" borderId="24" xfId="38" applyFont="1" applyFill="1" applyBorder="1" applyAlignment="1">
      <alignment horizontal="center" vertical="center" wrapText="1" readingOrder="2"/>
    </xf>
    <xf numFmtId="0" fontId="37" fillId="4" borderId="8" xfId="38" applyFont="1" applyFill="1" applyBorder="1" applyAlignment="1">
      <alignment horizontal="center" vertical="center" wrapText="1" readingOrder="2"/>
    </xf>
    <xf numFmtId="0" fontId="37" fillId="2" borderId="8" xfId="38" applyFont="1" applyFill="1" applyBorder="1" applyAlignment="1">
      <alignment horizontal="center" vertical="center" wrapText="1" readingOrder="2"/>
    </xf>
    <xf numFmtId="0" fontId="37" fillId="4" borderId="15" xfId="38" applyFont="1" applyFill="1" applyBorder="1" applyAlignment="1">
      <alignment horizontal="center" vertical="center" wrapText="1" readingOrder="2"/>
    </xf>
    <xf numFmtId="1" fontId="16" fillId="0" borderId="0" xfId="1" applyNumberFormat="1" applyFont="1" applyBorder="1" applyAlignment="1">
      <alignment horizontal="center" vertical="center" wrapText="1"/>
    </xf>
    <xf numFmtId="1" fontId="16" fillId="2" borderId="0" xfId="1" applyNumberFormat="1" applyFont="1" applyFill="1" applyBorder="1" applyAlignment="1">
      <alignment horizontal="left" vertical="center"/>
    </xf>
    <xf numFmtId="1" fontId="30" fillId="2" borderId="0" xfId="1" applyNumberFormat="1" applyFont="1" applyFill="1" applyBorder="1" applyAlignment="1">
      <alignment vertical="center"/>
    </xf>
    <xf numFmtId="1" fontId="31" fillId="2" borderId="0" xfId="1" applyNumberFormat="1" applyFont="1" applyFill="1" applyBorder="1" applyAlignment="1">
      <alignment vertical="center"/>
    </xf>
    <xf numFmtId="0" fontId="19" fillId="0" borderId="31" xfId="37" applyFont="1" applyFill="1" applyBorder="1" applyAlignment="1">
      <alignment horizontal="center" vertical="center" wrapText="1" readingOrder="1"/>
    </xf>
    <xf numFmtId="0" fontId="19" fillId="4" borderId="32" xfId="37" applyFont="1" applyFill="1" applyBorder="1" applyAlignment="1">
      <alignment horizontal="center" vertical="center" wrapText="1" readingOrder="1"/>
    </xf>
    <xf numFmtId="0" fontId="37" fillId="0" borderId="30" xfId="37" applyFont="1" applyFill="1" applyBorder="1" applyAlignment="1">
      <alignment horizontal="center" vertical="center" wrapText="1" readingOrder="2"/>
    </xf>
    <xf numFmtId="0" fontId="37" fillId="4" borderId="13" xfId="37" applyFont="1" applyFill="1" applyBorder="1" applyAlignment="1">
      <alignment horizontal="center" vertical="center" wrapText="1" readingOrder="2"/>
    </xf>
    <xf numFmtId="1" fontId="4" fillId="2" borderId="0" xfId="37" applyNumberFormat="1" applyFont="1" applyFill="1" applyBorder="1" applyAlignment="1">
      <alignment horizontal="left" vertical="center" wrapText="1" indent="1" readingOrder="1"/>
    </xf>
    <xf numFmtId="3" fontId="4" fillId="2" borderId="11" xfId="41" applyNumberFormat="1" applyFont="1" applyFill="1" applyBorder="1" applyAlignment="1">
      <alignment horizontal="right" vertical="center" indent="1"/>
    </xf>
    <xf numFmtId="3" fontId="4" fillId="2" borderId="16" xfId="41" applyNumberFormat="1" applyFont="1" applyFill="1" applyBorder="1" applyAlignment="1">
      <alignment horizontal="right" vertical="center" indent="1"/>
    </xf>
    <xf numFmtId="3" fontId="19" fillId="2" borderId="17" xfId="14" applyNumberFormat="1" applyFont="1" applyFill="1" applyBorder="1" applyAlignment="1">
      <alignment horizontal="left" vertical="center" wrapText="1" indent="1" readingOrder="1"/>
    </xf>
    <xf numFmtId="3" fontId="19" fillId="4" borderId="14" xfId="14" applyNumberFormat="1" applyFont="1" applyFill="1" applyBorder="1" applyAlignment="1">
      <alignment horizontal="left" vertical="center" wrapText="1" indent="1" readingOrder="1"/>
    </xf>
    <xf numFmtId="3" fontId="19" fillId="2" borderId="14" xfId="14" applyNumberFormat="1" applyFont="1" applyFill="1" applyBorder="1" applyAlignment="1">
      <alignment horizontal="left" vertical="center" wrapText="1" indent="1" readingOrder="1"/>
    </xf>
    <xf numFmtId="3" fontId="19" fillId="4" borderId="16" xfId="14" applyNumberFormat="1" applyFont="1" applyFill="1" applyBorder="1" applyAlignment="1">
      <alignment horizontal="left" vertical="center" wrapText="1" indent="1" readingOrder="1"/>
    </xf>
    <xf numFmtId="0" fontId="40" fillId="0" borderId="0" xfId="1" applyFont="1" applyBorder="1" applyAlignment="1">
      <alignment horizontal="center" vertical="top" wrapText="1" readingOrder="2"/>
    </xf>
    <xf numFmtId="0" fontId="7" fillId="0" borderId="0" xfId="1" applyFont="1" applyBorder="1" applyAlignment="1">
      <alignment horizontal="center" vertical="top" wrapText="1" readingOrder="1"/>
    </xf>
    <xf numFmtId="0" fontId="41" fillId="0" borderId="0" xfId="1" applyFont="1" applyBorder="1" applyAlignment="1">
      <alignment horizontal="center" vertical="top" wrapText="1" readingOrder="2"/>
    </xf>
    <xf numFmtId="0" fontId="28" fillId="0" borderId="0" xfId="1" applyFont="1" applyBorder="1" applyAlignment="1">
      <alignment horizontal="center" vertical="top" wrapText="1" readingOrder="1"/>
    </xf>
    <xf numFmtId="0" fontId="21" fillId="2" borderId="0" xfId="1" applyFont="1" applyFill="1"/>
    <xf numFmtId="167" fontId="25" fillId="2" borderId="11" xfId="2" applyNumberFormat="1" applyFont="1" applyFill="1" applyBorder="1" applyAlignment="1">
      <alignment horizontal="left" vertical="center" wrapText="1" indent="1"/>
    </xf>
    <xf numFmtId="167" fontId="8" fillId="2" borderId="11" xfId="2" applyNumberFormat="1" applyFont="1" applyFill="1" applyBorder="1" applyAlignment="1">
      <alignment horizontal="left" vertical="center" wrapText="1" indent="1"/>
    </xf>
    <xf numFmtId="49" fontId="7" fillId="4" borderId="13" xfId="1" applyNumberFormat="1" applyFont="1" applyFill="1" applyBorder="1" applyAlignment="1">
      <alignment horizontal="right" vertical="center" wrapText="1" indent="1" readingOrder="2"/>
    </xf>
    <xf numFmtId="167" fontId="25" fillId="4" borderId="14" xfId="2" applyNumberFormat="1" applyFont="1" applyFill="1" applyBorder="1" applyAlignment="1">
      <alignment horizontal="left" vertical="center" wrapText="1" indent="1"/>
    </xf>
    <xf numFmtId="167" fontId="8" fillId="4" borderId="14" xfId="2" applyNumberFormat="1" applyFont="1" applyFill="1" applyBorder="1" applyAlignment="1">
      <alignment horizontal="left" vertical="center" wrapText="1" indent="1"/>
    </xf>
    <xf numFmtId="167" fontId="25" fillId="2" borderId="14" xfId="2" applyNumberFormat="1" applyFont="1" applyFill="1" applyBorder="1" applyAlignment="1">
      <alignment horizontal="left" vertical="center" wrapText="1" indent="1"/>
    </xf>
    <xf numFmtId="167" fontId="8" fillId="2" borderId="14" xfId="2" applyNumberFormat="1" applyFont="1" applyFill="1" applyBorder="1" applyAlignment="1">
      <alignment horizontal="left" vertical="center" wrapText="1" indent="1"/>
    </xf>
    <xf numFmtId="49" fontId="7" fillId="2" borderId="13" xfId="1" applyNumberFormat="1" applyFont="1" applyFill="1" applyBorder="1" applyAlignment="1">
      <alignment horizontal="right" vertical="center" wrapText="1" indent="1" readingOrder="2"/>
    </xf>
    <xf numFmtId="49" fontId="7" fillId="4" borderId="40" xfId="1" applyNumberFormat="1" applyFont="1" applyFill="1" applyBorder="1" applyAlignment="1">
      <alignment horizontal="right" vertical="center" wrapText="1" indent="1" readingOrder="2"/>
    </xf>
    <xf numFmtId="0" fontId="4" fillId="4" borderId="9" xfId="42" applyFont="1" applyFill="1" applyBorder="1" applyAlignment="1">
      <alignment horizontal="center" vertical="center" wrapText="1"/>
    </xf>
    <xf numFmtId="0" fontId="25" fillId="0" borderId="31" xfId="42" applyFont="1" applyFill="1" applyBorder="1" applyAlignment="1">
      <alignment horizontal="left" vertical="center" wrapText="1" indent="1"/>
    </xf>
    <xf numFmtId="0" fontId="25" fillId="4" borderId="32" xfId="42" applyFont="1" applyFill="1" applyBorder="1" applyAlignment="1">
      <alignment horizontal="left" vertical="center" wrapText="1" indent="1"/>
    </xf>
    <xf numFmtId="0" fontId="25" fillId="0" borderId="32" xfId="42" applyFont="1" applyFill="1" applyBorder="1" applyAlignment="1">
      <alignment horizontal="left" vertical="center" wrapText="1" indent="1"/>
    </xf>
    <xf numFmtId="0" fontId="25" fillId="4" borderId="39" xfId="42" applyFont="1" applyFill="1" applyBorder="1" applyAlignment="1">
      <alignment horizontal="left" vertical="center" wrapText="1" indent="1"/>
    </xf>
    <xf numFmtId="0" fontId="20" fillId="4" borderId="29" xfId="22" applyFont="1" applyFill="1" applyBorder="1" applyAlignment="1">
      <alignment horizontal="center" vertical="center" wrapText="1"/>
    </xf>
    <xf numFmtId="1" fontId="16" fillId="0" borderId="0" xfId="1" applyNumberFormat="1" applyFont="1" applyBorder="1" applyAlignment="1">
      <alignment vertical="center" wrapText="1"/>
    </xf>
    <xf numFmtId="1" fontId="16" fillId="0" borderId="0" xfId="22" applyNumberFormat="1" applyFont="1" applyBorder="1" applyAlignment="1">
      <alignment vertical="center"/>
    </xf>
    <xf numFmtId="1" fontId="15" fillId="2" borderId="0" xfId="22" applyNumberFormat="1" applyFont="1" applyFill="1" applyBorder="1" applyAlignment="1">
      <alignment horizontal="centerContinuous" vertical="center"/>
    </xf>
    <xf numFmtId="1" fontId="9" fillId="2" borderId="0" xfId="22" applyNumberFormat="1" applyFont="1" applyFill="1" applyBorder="1" applyAlignment="1">
      <alignment horizontal="centerContinuous" vertical="center"/>
    </xf>
    <xf numFmtId="49" fontId="7" fillId="2" borderId="10" xfId="1" applyNumberFormat="1" applyFont="1" applyFill="1" applyBorder="1" applyAlignment="1">
      <alignment horizontal="center" vertical="center" wrapText="1" readingOrder="2"/>
    </xf>
    <xf numFmtId="49" fontId="7" fillId="4" borderId="13" xfId="1" applyNumberFormat="1" applyFont="1" applyFill="1" applyBorder="1" applyAlignment="1">
      <alignment horizontal="center" vertical="center" wrapText="1" readingOrder="2"/>
    </xf>
    <xf numFmtId="49" fontId="7" fillId="2" borderId="13" xfId="1" applyNumberFormat="1" applyFont="1" applyFill="1" applyBorder="1" applyAlignment="1">
      <alignment horizontal="center" vertical="center" wrapText="1" readingOrder="2"/>
    </xf>
    <xf numFmtId="49" fontId="4" fillId="2" borderId="12" xfId="1" applyNumberFormat="1" applyFont="1" applyFill="1" applyBorder="1" applyAlignment="1">
      <alignment horizontal="center" vertical="center" wrapText="1"/>
    </xf>
    <xf numFmtId="49" fontId="4" fillId="4" borderId="32" xfId="1" applyNumberFormat="1" applyFont="1" applyFill="1" applyBorder="1" applyAlignment="1">
      <alignment horizontal="center" vertical="center" wrapText="1"/>
    </xf>
    <xf numFmtId="49" fontId="4" fillId="2" borderId="32" xfId="1" applyNumberFormat="1" applyFont="1" applyFill="1" applyBorder="1" applyAlignment="1">
      <alignment horizontal="center" vertical="center" wrapText="1"/>
    </xf>
    <xf numFmtId="167" fontId="25" fillId="0" borderId="11" xfId="2" applyNumberFormat="1" applyFont="1" applyFill="1" applyBorder="1" applyAlignment="1">
      <alignment horizontal="left" vertical="center" wrapText="1" indent="1"/>
    </xf>
    <xf numFmtId="167" fontId="25" fillId="0" borderId="25" xfId="2" applyNumberFormat="1" applyFont="1" applyFill="1" applyBorder="1" applyAlignment="1">
      <alignment horizontal="left" vertical="center" wrapText="1" indent="1"/>
    </xf>
    <xf numFmtId="167" fontId="8" fillId="4" borderId="29" xfId="2" applyNumberFormat="1" applyFont="1" applyFill="1" applyBorder="1" applyAlignment="1">
      <alignment horizontal="left" vertical="center" wrapText="1" indent="1"/>
    </xf>
    <xf numFmtId="3" fontId="4" fillId="0" borderId="17" xfId="1" applyNumberFormat="1" applyFont="1" applyFill="1" applyBorder="1" applyAlignment="1">
      <alignment horizontal="right" vertical="center" indent="1" readingOrder="1"/>
    </xf>
    <xf numFmtId="3" fontId="4" fillId="4" borderId="14" xfId="1" applyNumberFormat="1" applyFont="1" applyFill="1" applyBorder="1" applyAlignment="1">
      <alignment horizontal="right" vertical="center" indent="1" readingOrder="1"/>
    </xf>
    <xf numFmtId="3" fontId="4" fillId="0" borderId="14" xfId="1" applyNumberFormat="1" applyFont="1" applyFill="1" applyBorder="1" applyAlignment="1">
      <alignment horizontal="right" vertical="center" indent="1" readingOrder="1"/>
    </xf>
    <xf numFmtId="3" fontId="4" fillId="4" borderId="16" xfId="1" applyNumberFormat="1" applyFont="1" applyFill="1" applyBorder="1" applyAlignment="1">
      <alignment horizontal="right" vertical="center" indent="1" readingOrder="1"/>
    </xf>
    <xf numFmtId="3" fontId="4" fillId="0" borderId="17" xfId="41" applyNumberFormat="1" applyFont="1" applyFill="1" applyBorder="1" applyAlignment="1">
      <alignment horizontal="right" vertical="center" indent="1"/>
    </xf>
    <xf numFmtId="3" fontId="19" fillId="0" borderId="17" xfId="41" applyNumberFormat="1" applyFont="1" applyFill="1" applyBorder="1" applyAlignment="1">
      <alignment horizontal="right" vertical="center" indent="1"/>
    </xf>
    <xf numFmtId="3" fontId="19" fillId="4" borderId="14" xfId="41" applyNumberFormat="1" applyFont="1" applyFill="1" applyBorder="1" applyAlignment="1">
      <alignment horizontal="right" vertical="center" indent="1"/>
    </xf>
    <xf numFmtId="3" fontId="4" fillId="0" borderId="14" xfId="41" applyNumberFormat="1" applyFont="1" applyFill="1" applyBorder="1" applyAlignment="1">
      <alignment horizontal="right" vertical="center" indent="1"/>
    </xf>
    <xf numFmtId="3" fontId="19" fillId="0" borderId="14" xfId="41" applyNumberFormat="1" applyFont="1" applyFill="1" applyBorder="1" applyAlignment="1">
      <alignment horizontal="right" vertical="center" indent="1"/>
    </xf>
    <xf numFmtId="3" fontId="4" fillId="0" borderId="11" xfId="41" applyNumberFormat="1" applyFont="1" applyFill="1" applyBorder="1" applyAlignment="1">
      <alignment horizontal="right" vertical="center" indent="1"/>
    </xf>
    <xf numFmtId="3" fontId="19" fillId="0" borderId="11" xfId="41" applyNumberFormat="1" applyFont="1" applyFill="1" applyBorder="1" applyAlignment="1">
      <alignment horizontal="right" vertical="center" indent="1"/>
    </xf>
    <xf numFmtId="3" fontId="4" fillId="2" borderId="17" xfId="41" applyNumberFormat="1" applyFont="1" applyFill="1" applyBorder="1" applyAlignment="1">
      <alignment horizontal="right" vertical="center" indent="1" readingOrder="1"/>
    </xf>
    <xf numFmtId="3" fontId="4" fillId="4" borderId="14" xfId="41" applyNumberFormat="1" applyFont="1" applyFill="1" applyBorder="1" applyAlignment="1">
      <alignment horizontal="right" vertical="center" indent="1" readingOrder="1"/>
    </xf>
    <xf numFmtId="3" fontId="4" fillId="2" borderId="14" xfId="41" applyNumberFormat="1" applyFont="1" applyFill="1" applyBorder="1" applyAlignment="1">
      <alignment horizontal="right" vertical="center" indent="1" readingOrder="1"/>
    </xf>
    <xf numFmtId="0" fontId="20" fillId="4" borderId="34" xfId="22" applyFont="1" applyFill="1" applyBorder="1" applyAlignment="1">
      <alignment horizontal="center" vertical="center" wrapText="1"/>
    </xf>
    <xf numFmtId="0" fontId="45" fillId="0" borderId="0" xfId="0" applyFont="1" applyAlignment="1">
      <alignment vertical="center"/>
    </xf>
    <xf numFmtId="0" fontId="38" fillId="0" borderId="40" xfId="37" applyFont="1" applyFill="1" applyBorder="1" applyAlignment="1">
      <alignment horizontal="center" vertical="center" wrapText="1" readingOrder="2"/>
    </xf>
    <xf numFmtId="0" fontId="7" fillId="2" borderId="0" xfId="28" applyFont="1" applyFill="1">
      <alignment horizontal="right" vertical="center"/>
    </xf>
    <xf numFmtId="1" fontId="4" fillId="0" borderId="0" xfId="23" applyNumberFormat="1" applyFont="1" applyBorder="1" applyAlignment="1">
      <alignment horizontal="left" vertical="center"/>
    </xf>
    <xf numFmtId="0" fontId="19" fillId="4" borderId="29" xfId="14" applyFont="1" applyFill="1" applyBorder="1" applyAlignment="1">
      <alignment horizontal="center" vertical="center" wrapText="1"/>
    </xf>
    <xf numFmtId="0" fontId="19" fillId="4" borderId="29" xfId="35" applyFont="1" applyFill="1" applyBorder="1" applyAlignment="1">
      <alignment horizontal="center" vertical="center" wrapText="1"/>
    </xf>
    <xf numFmtId="3" fontId="4" fillId="4" borderId="16" xfId="41" applyNumberFormat="1" applyFont="1" applyFill="1" applyBorder="1" applyAlignment="1">
      <alignment horizontal="right" vertical="center" indent="1"/>
    </xf>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3" fontId="19" fillId="4" borderId="16" xfId="41" applyNumberFormat="1" applyFont="1" applyFill="1" applyBorder="1" applyAlignment="1">
      <alignment horizontal="right" vertical="center" indent="1"/>
    </xf>
    <xf numFmtId="0" fontId="37" fillId="2" borderId="45" xfId="37" applyFont="1" applyFill="1" applyBorder="1" applyAlignment="1">
      <alignment horizontal="right" vertical="center" wrapText="1" indent="1" readingOrder="2"/>
    </xf>
    <xf numFmtId="3" fontId="19" fillId="2" borderId="34" xfId="41" applyNumberFormat="1" applyFont="1" applyFill="1" applyBorder="1" applyAlignment="1">
      <alignment horizontal="right" vertical="center" indent="1"/>
    </xf>
    <xf numFmtId="0" fontId="8" fillId="2" borderId="18" xfId="42" applyFont="1" applyFill="1" applyBorder="1" applyAlignment="1">
      <alignment horizontal="left" vertical="center" wrapText="1" indent="1"/>
    </xf>
    <xf numFmtId="0" fontId="37" fillId="2" borderId="50" xfId="37" applyFont="1" applyFill="1" applyBorder="1" applyAlignment="1">
      <alignment horizontal="right" vertical="center" wrapText="1" indent="1" readingOrder="2"/>
    </xf>
    <xf numFmtId="3" fontId="19" fillId="2" borderId="35" xfId="41" applyNumberFormat="1" applyFont="1" applyFill="1" applyBorder="1" applyAlignment="1">
      <alignment horizontal="right" vertical="center" indent="1"/>
    </xf>
    <xf numFmtId="0" fontId="8" fillId="2" borderId="22" xfId="42" applyFont="1" applyFill="1" applyBorder="1" applyAlignment="1">
      <alignment horizontal="left" vertical="center" wrapText="1" indent="1"/>
    </xf>
    <xf numFmtId="3" fontId="4" fillId="4" borderId="16" xfId="41" applyNumberFormat="1" applyFont="1" applyFill="1" applyBorder="1" applyAlignment="1">
      <alignment horizontal="right" vertical="center" indent="1" readingOrder="1"/>
    </xf>
    <xf numFmtId="3" fontId="19" fillId="2" borderId="29" xfId="41" applyNumberFormat="1" applyFont="1" applyFill="1" applyBorder="1" applyAlignment="1">
      <alignment horizontal="right" vertical="center" indent="1" readingOrder="1"/>
    </xf>
    <xf numFmtId="167" fontId="25" fillId="0" borderId="0" xfId="47" applyNumberFormat="1" applyFont="1" applyAlignment="1">
      <alignment vertical="center"/>
    </xf>
    <xf numFmtId="167" fontId="19" fillId="0" borderId="0" xfId="47" applyNumberFormat="1" applyFont="1" applyAlignment="1">
      <alignment vertical="center"/>
    </xf>
    <xf numFmtId="165" fontId="19" fillId="2" borderId="35" xfId="41" applyNumberFormat="1" applyFont="1" applyFill="1" applyBorder="1" applyAlignment="1">
      <alignment horizontal="right" vertical="center" indent="1"/>
    </xf>
    <xf numFmtId="166" fontId="4" fillId="0" borderId="0" xfId="23" applyNumberFormat="1" applyFont="1" applyBorder="1" applyAlignment="1">
      <alignment horizontal="center" vertical="center"/>
    </xf>
    <xf numFmtId="1" fontId="16" fillId="2" borderId="33" xfId="1" applyNumberFormat="1" applyFont="1" applyFill="1" applyBorder="1" applyAlignment="1">
      <alignment vertical="center"/>
    </xf>
    <xf numFmtId="1" fontId="16" fillId="2" borderId="0" xfId="22" applyNumberFormat="1" applyFont="1" applyFill="1" applyBorder="1" applyAlignment="1">
      <alignment vertical="center"/>
    </xf>
    <xf numFmtId="0" fontId="52" fillId="0" borderId="31" xfId="37" applyFont="1" applyFill="1" applyBorder="1" applyAlignment="1">
      <alignment horizontal="center" vertical="center" wrapText="1" readingOrder="1"/>
    </xf>
    <xf numFmtId="0" fontId="29" fillId="0" borderId="0" xfId="52" applyFont="1" applyAlignment="1">
      <alignment vertical="center" wrapText="1"/>
    </xf>
    <xf numFmtId="1" fontId="4" fillId="2" borderId="17" xfId="1" applyNumberFormat="1" applyFont="1" applyFill="1" applyBorder="1" applyAlignment="1">
      <alignment horizontal="right" vertical="center" indent="1" readingOrder="1"/>
    </xf>
    <xf numFmtId="0" fontId="4" fillId="4" borderId="14" xfId="1" applyNumberFormat="1" applyFont="1" applyFill="1" applyBorder="1" applyAlignment="1">
      <alignment horizontal="right" vertical="center" indent="1" readingOrder="1"/>
    </xf>
    <xf numFmtId="0" fontId="4" fillId="0" borderId="14" xfId="1" applyNumberFormat="1" applyFont="1" applyFill="1" applyBorder="1" applyAlignment="1">
      <alignment horizontal="right" vertical="center" indent="1" readingOrder="1"/>
    </xf>
    <xf numFmtId="0" fontId="4" fillId="4" borderId="16" xfId="1" applyNumberFormat="1" applyFont="1" applyFill="1" applyBorder="1" applyAlignment="1">
      <alignment horizontal="right" vertical="center" indent="1" readingOrder="1"/>
    </xf>
    <xf numFmtId="0" fontId="4" fillId="4" borderId="14" xfId="41" applyNumberFormat="1" applyFont="1" applyFill="1" applyBorder="1" applyAlignment="1">
      <alignment horizontal="right" vertical="center" indent="1" readingOrder="1"/>
    </xf>
    <xf numFmtId="0" fontId="4" fillId="2" borderId="14" xfId="41" applyNumberFormat="1" applyFont="1" applyFill="1" applyBorder="1" applyAlignment="1">
      <alignment horizontal="right" vertical="center" indent="1" readingOrder="1"/>
    </xf>
    <xf numFmtId="0" fontId="4" fillId="0" borderId="17" xfId="1" applyNumberFormat="1" applyFont="1" applyFill="1" applyBorder="1" applyAlignment="1">
      <alignment horizontal="right" vertical="center" indent="1" readingOrder="1"/>
    </xf>
    <xf numFmtId="0" fontId="4" fillId="4" borderId="16" xfId="41" applyNumberFormat="1" applyFont="1" applyFill="1" applyBorder="1" applyAlignment="1">
      <alignment horizontal="right" vertical="center" indent="1" readingOrder="1"/>
    </xf>
    <xf numFmtId="166" fontId="4" fillId="0" borderId="0" xfId="1" applyNumberFormat="1"/>
    <xf numFmtId="0" fontId="54" fillId="0" borderId="0" xfId="0" applyNumberFormat="1" applyFont="1" applyFill="1" applyBorder="1" applyAlignment="1" applyProtection="1"/>
    <xf numFmtId="0" fontId="54" fillId="0" borderId="0" xfId="0" applyNumberFormat="1" applyFont="1" applyFill="1" applyBorder="1" applyAlignment="1" applyProtection="1">
      <alignment horizontal="right"/>
    </xf>
    <xf numFmtId="0" fontId="37" fillId="2" borderId="54" xfId="37" applyFont="1" applyFill="1" applyBorder="1" applyAlignment="1">
      <alignment horizontal="right" vertical="center" wrapText="1" indent="1" readingOrder="2"/>
    </xf>
    <xf numFmtId="3" fontId="19" fillId="2" borderId="25" xfId="37" applyNumberFormat="1" applyFont="1" applyFill="1" applyBorder="1" applyAlignment="1">
      <alignment horizontal="left" vertical="center" wrapText="1" indent="1" readingOrder="1"/>
    </xf>
    <xf numFmtId="165" fontId="4" fillId="2" borderId="25" xfId="37" applyNumberFormat="1" applyFont="1" applyFill="1" applyBorder="1" applyAlignment="1">
      <alignment horizontal="left" vertical="center" wrapText="1" indent="1" readingOrder="1"/>
    </xf>
    <xf numFmtId="0" fontId="4" fillId="2" borderId="54" xfId="42" applyFont="1" applyFill="1" applyBorder="1" applyAlignment="1">
      <alignment horizontal="left" vertical="center" wrapText="1" indent="1"/>
    </xf>
    <xf numFmtId="0" fontId="37" fillId="4" borderId="55" xfId="37" applyFont="1" applyFill="1" applyBorder="1" applyAlignment="1">
      <alignment horizontal="right" vertical="center" wrapText="1" indent="1" readingOrder="2"/>
    </xf>
    <xf numFmtId="3" fontId="19" fillId="4" borderId="25" xfId="37" applyNumberFormat="1" applyFont="1" applyFill="1" applyBorder="1" applyAlignment="1">
      <alignment horizontal="left" vertical="center" wrapText="1" indent="1" readingOrder="1"/>
    </xf>
    <xf numFmtId="165" fontId="4" fillId="4" borderId="25" xfId="37" applyNumberFormat="1" applyFont="1" applyFill="1" applyBorder="1" applyAlignment="1">
      <alignment horizontal="left" vertical="center" wrapText="1" indent="1" readingOrder="1"/>
    </xf>
    <xf numFmtId="0" fontId="4" fillId="4" borderId="55" xfId="42" applyFont="1" applyFill="1" applyBorder="1" applyAlignment="1">
      <alignment horizontal="left" vertical="center" wrapText="1" indent="1"/>
    </xf>
    <xf numFmtId="0" fontId="37" fillId="2" borderId="55" xfId="37" applyFont="1" applyFill="1" applyBorder="1" applyAlignment="1">
      <alignment horizontal="right" vertical="center" wrapText="1" indent="1" readingOrder="2"/>
    </xf>
    <xf numFmtId="0" fontId="4" fillId="2" borderId="55" xfId="42" applyFont="1" applyFill="1" applyBorder="1" applyAlignment="1">
      <alignment horizontal="left" vertical="center" wrapText="1" indent="1"/>
    </xf>
    <xf numFmtId="0" fontId="37" fillId="4" borderId="56" xfId="37" applyFont="1" applyFill="1" applyBorder="1" applyAlignment="1">
      <alignment horizontal="right" vertical="center" wrapText="1" indent="1" readingOrder="2"/>
    </xf>
    <xf numFmtId="0" fontId="4" fillId="4" borderId="56" xfId="42" applyFont="1" applyFill="1" applyBorder="1" applyAlignment="1">
      <alignment horizontal="left" vertical="center" wrapText="1" indent="1"/>
    </xf>
    <xf numFmtId="0" fontId="37" fillId="2" borderId="29" xfId="35" applyFont="1" applyFill="1" applyBorder="1" applyAlignment="1">
      <alignment horizontal="center" vertical="center" readingOrder="2"/>
    </xf>
    <xf numFmtId="3" fontId="19" fillId="2" borderId="29" xfId="37" applyNumberFormat="1" applyFont="1" applyFill="1" applyBorder="1" applyAlignment="1">
      <alignment horizontal="left" vertical="center" wrapText="1" indent="1" readingOrder="1"/>
    </xf>
    <xf numFmtId="0" fontId="19" fillId="2" borderId="29" xfId="35" applyFont="1" applyFill="1" applyBorder="1" applyAlignment="1">
      <alignment horizontal="center" vertical="center"/>
    </xf>
    <xf numFmtId="0" fontId="55" fillId="0" borderId="0" xfId="0" applyNumberFormat="1" applyFont="1" applyFill="1" applyBorder="1" applyAlignment="1" applyProtection="1"/>
    <xf numFmtId="0" fontId="55" fillId="0" borderId="0" xfId="0" applyNumberFormat="1" applyFont="1" applyFill="1" applyBorder="1" applyAlignment="1" applyProtection="1">
      <alignment horizontal="right"/>
    </xf>
    <xf numFmtId="0" fontId="37" fillId="0" borderId="13" xfId="37" applyFont="1" applyFill="1" applyBorder="1" applyAlignment="1">
      <alignment horizontal="center" vertical="center" wrapText="1" readingOrder="2"/>
    </xf>
    <xf numFmtId="49" fontId="19" fillId="0" borderId="31" xfId="37" applyNumberFormat="1" applyFont="1" applyFill="1" applyBorder="1" applyAlignment="1">
      <alignment horizontal="center" vertical="center" wrapText="1" readingOrder="1"/>
    </xf>
    <xf numFmtId="49" fontId="19" fillId="4" borderId="32" xfId="37" applyNumberFormat="1" applyFont="1" applyFill="1" applyBorder="1" applyAlignment="1">
      <alignment horizontal="center" vertical="center" wrapText="1" readingOrder="1"/>
    </xf>
    <xf numFmtId="0" fontId="37" fillId="2" borderId="57" xfId="37" applyFont="1" applyFill="1" applyBorder="1" applyAlignment="1">
      <alignment horizontal="right" vertical="center" wrapText="1" indent="1" readingOrder="2"/>
    </xf>
    <xf numFmtId="1" fontId="4" fillId="2" borderId="34" xfId="37" applyNumberFormat="1" applyFont="1" applyFill="1" applyBorder="1" applyAlignment="1">
      <alignment horizontal="left" vertical="center" wrapText="1" indent="1"/>
    </xf>
    <xf numFmtId="1" fontId="19" fillId="2" borderId="34" xfId="37" applyNumberFormat="1" applyFont="1" applyFill="1" applyBorder="1" applyAlignment="1">
      <alignment horizontal="left" vertical="center" wrapText="1" indent="1"/>
    </xf>
    <xf numFmtId="1" fontId="19" fillId="2" borderId="34" xfId="37" applyNumberFormat="1" applyFont="1" applyFill="1" applyBorder="1" applyAlignment="1">
      <alignment horizontal="left" vertical="center" wrapText="1" indent="1" readingOrder="1"/>
    </xf>
    <xf numFmtId="0" fontId="4" fillId="2" borderId="58" xfId="42" applyFont="1" applyFill="1" applyBorder="1" applyAlignment="1">
      <alignment horizontal="left" vertical="center" wrapText="1" indent="1"/>
    </xf>
    <xf numFmtId="0" fontId="37" fillId="4" borderId="59" xfId="37" applyFont="1" applyFill="1" applyBorder="1" applyAlignment="1">
      <alignment horizontal="right" vertical="center" wrapText="1" indent="1" readingOrder="2"/>
    </xf>
    <xf numFmtId="0" fontId="4" fillId="4" borderId="54" xfId="37" applyNumberFormat="1" applyFont="1" applyFill="1" applyBorder="1" applyAlignment="1">
      <alignment horizontal="left" vertical="center" wrapText="1" indent="1"/>
    </xf>
    <xf numFmtId="1" fontId="19" fillId="4" borderId="54" xfId="37" applyNumberFormat="1" applyFont="1" applyFill="1" applyBorder="1" applyAlignment="1">
      <alignment horizontal="left" vertical="center" wrapText="1" indent="1"/>
    </xf>
    <xf numFmtId="1" fontId="19" fillId="4" borderId="54" xfId="37" applyNumberFormat="1" applyFont="1" applyFill="1" applyBorder="1" applyAlignment="1">
      <alignment horizontal="left" vertical="center" wrapText="1" indent="1" readingOrder="1"/>
    </xf>
    <xf numFmtId="0" fontId="4" fillId="4" borderId="60" xfId="42" applyFont="1" applyFill="1" applyBorder="1" applyAlignment="1">
      <alignment horizontal="left" vertical="center" wrapText="1" indent="1"/>
    </xf>
    <xf numFmtId="0" fontId="37" fillId="2" borderId="59" xfId="37" applyFont="1" applyFill="1" applyBorder="1" applyAlignment="1">
      <alignment horizontal="right" vertical="center" wrapText="1" indent="1" readingOrder="2"/>
    </xf>
    <xf numFmtId="1" fontId="19" fillId="2" borderId="55" xfId="37" applyNumberFormat="1" applyFont="1" applyFill="1" applyBorder="1" applyAlignment="1">
      <alignment horizontal="left" vertical="center" wrapText="1" indent="1" readingOrder="1"/>
    </xf>
    <xf numFmtId="0" fontId="4" fillId="2" borderId="60" xfId="42" applyFont="1" applyFill="1" applyBorder="1" applyAlignment="1">
      <alignment horizontal="left" vertical="center" wrapText="1" indent="1"/>
    </xf>
    <xf numFmtId="1" fontId="19" fillId="4" borderId="25" xfId="37" applyNumberFormat="1" applyFont="1" applyFill="1" applyBorder="1" applyAlignment="1">
      <alignment horizontal="left" vertical="center" wrapText="1" indent="1" readingOrder="1"/>
    </xf>
    <xf numFmtId="0" fontId="37" fillId="2" borderId="69" xfId="37" applyFont="1" applyFill="1" applyBorder="1" applyAlignment="1">
      <alignment horizontal="right" vertical="center" wrapText="1" indent="1" readingOrder="2"/>
    </xf>
    <xf numFmtId="1" fontId="19" fillId="2" borderId="25" xfId="37" applyNumberFormat="1" applyFont="1" applyFill="1" applyBorder="1" applyAlignment="1">
      <alignment horizontal="right" vertical="center" indent="1" readingOrder="1"/>
    </xf>
    <xf numFmtId="0" fontId="4" fillId="2" borderId="70" xfId="42" applyFont="1" applyFill="1" applyBorder="1" applyAlignment="1">
      <alignment horizontal="left" vertical="center" wrapText="1" indent="1"/>
    </xf>
    <xf numFmtId="0" fontId="37" fillId="4" borderId="71" xfId="37" applyFont="1" applyFill="1" applyBorder="1" applyAlignment="1">
      <alignment horizontal="right" vertical="center" wrapText="1" indent="1" readingOrder="2"/>
    </xf>
    <xf numFmtId="1" fontId="19" fillId="4" borderId="25" xfId="37" applyNumberFormat="1" applyFont="1" applyFill="1" applyBorder="1" applyAlignment="1">
      <alignment horizontal="right" vertical="center" indent="1" readingOrder="1"/>
    </xf>
    <xf numFmtId="0" fontId="4" fillId="4" borderId="72" xfId="42" applyFont="1" applyFill="1" applyBorder="1" applyAlignment="1">
      <alignment horizontal="left" vertical="center" wrapText="1" indent="1"/>
    </xf>
    <xf numFmtId="0" fontId="37" fillId="2" borderId="71" xfId="37" applyFont="1" applyFill="1" applyBorder="1" applyAlignment="1">
      <alignment horizontal="right" vertical="center" wrapText="1" indent="1" readingOrder="2"/>
    </xf>
    <xf numFmtId="0" fontId="4" fillId="2" borderId="72" xfId="42" applyFont="1" applyFill="1" applyBorder="1" applyAlignment="1">
      <alignment horizontal="left" vertical="center" wrapText="1" indent="1"/>
    </xf>
    <xf numFmtId="0" fontId="37" fillId="4" borderId="73" xfId="37" applyFont="1" applyFill="1" applyBorder="1" applyAlignment="1">
      <alignment horizontal="right" vertical="center" wrapText="1" indent="1" readingOrder="2"/>
    </xf>
    <xf numFmtId="0" fontId="4" fillId="4" borderId="74" xfId="42" applyFont="1" applyFill="1" applyBorder="1" applyAlignment="1">
      <alignment horizontal="left" vertical="center" wrapText="1" indent="1"/>
    </xf>
    <xf numFmtId="0" fontId="37" fillId="2" borderId="52" xfId="35" applyFont="1" applyFill="1" applyBorder="1" applyAlignment="1">
      <alignment horizontal="center" vertical="center" readingOrder="2"/>
    </xf>
    <xf numFmtId="0" fontId="19" fillId="2" borderId="51" xfId="35" applyFont="1" applyFill="1" applyBorder="1" applyAlignment="1">
      <alignment horizontal="center" vertical="center"/>
    </xf>
    <xf numFmtId="0" fontId="39" fillId="4" borderId="29" xfId="22" applyFont="1" applyFill="1" applyBorder="1" applyAlignment="1">
      <alignment horizontal="center" vertical="center" wrapText="1" readingOrder="1"/>
    </xf>
    <xf numFmtId="3" fontId="4" fillId="0" borderId="17" xfId="41" applyNumberFormat="1" applyFont="1" applyFill="1" applyBorder="1">
      <alignment horizontal="right" vertical="center" indent="1"/>
    </xf>
    <xf numFmtId="165" fontId="4" fillId="0" borderId="17" xfId="41" applyNumberFormat="1" applyFont="1" applyFill="1" applyBorder="1">
      <alignment horizontal="right" vertical="center" indent="1"/>
    </xf>
    <xf numFmtId="3" fontId="19" fillId="0" borderId="17" xfId="41" applyNumberFormat="1" applyFont="1" applyFill="1" applyBorder="1">
      <alignment horizontal="right" vertical="center" indent="1"/>
    </xf>
    <xf numFmtId="165" fontId="19" fillId="0" borderId="17" xfId="41" applyNumberFormat="1" applyFont="1" applyFill="1" applyBorder="1">
      <alignment horizontal="right" vertical="center" indent="1"/>
    </xf>
    <xf numFmtId="3" fontId="4" fillId="4" borderId="17" xfId="41" applyNumberFormat="1" applyFont="1" applyFill="1" applyBorder="1">
      <alignment horizontal="right" vertical="center" indent="1"/>
    </xf>
    <xf numFmtId="165" fontId="4" fillId="4" borderId="17" xfId="41" applyNumberFormat="1" applyFont="1" applyFill="1" applyBorder="1">
      <alignment horizontal="right" vertical="center" indent="1"/>
    </xf>
    <xf numFmtId="3" fontId="19" fillId="4" borderId="11" xfId="41" applyNumberFormat="1" applyFont="1" applyFill="1" applyBorder="1">
      <alignment horizontal="right" vertical="center" indent="1"/>
    </xf>
    <xf numFmtId="165" fontId="19" fillId="4" borderId="17" xfId="41" applyNumberFormat="1" applyFont="1" applyFill="1" applyBorder="1">
      <alignment horizontal="right" vertical="center" indent="1"/>
    </xf>
    <xf numFmtId="0" fontId="37" fillId="2" borderId="69" xfId="37" applyFont="1" applyFill="1" applyBorder="1" applyAlignment="1">
      <alignment horizontal="center" vertical="center" wrapText="1" readingOrder="2"/>
    </xf>
    <xf numFmtId="0" fontId="4" fillId="2" borderId="70" xfId="42" applyFont="1" applyFill="1" applyBorder="1" applyAlignment="1">
      <alignment horizontal="center" vertical="center" wrapText="1"/>
    </xf>
    <xf numFmtId="0" fontId="37" fillId="4" borderId="71" xfId="37" applyFont="1" applyFill="1" applyBorder="1" applyAlignment="1">
      <alignment horizontal="center" vertical="center" wrapText="1" readingOrder="2"/>
    </xf>
    <xf numFmtId="0" fontId="4" fillId="4" borderId="72" xfId="42" applyFont="1" applyFill="1" applyBorder="1" applyAlignment="1">
      <alignment horizontal="center" vertical="center" wrapText="1"/>
    </xf>
    <xf numFmtId="0" fontId="37" fillId="2" borderId="71" xfId="37" applyFont="1" applyFill="1" applyBorder="1" applyAlignment="1">
      <alignment horizontal="center" vertical="center" wrapText="1" readingOrder="2"/>
    </xf>
    <xf numFmtId="0" fontId="4" fillId="2" borderId="72" xfId="42" applyFont="1" applyFill="1" applyBorder="1" applyAlignment="1">
      <alignment horizontal="center" vertical="center" wrapText="1"/>
    </xf>
    <xf numFmtId="0" fontId="37" fillId="4" borderId="73" xfId="37" applyFont="1" applyFill="1" applyBorder="1" applyAlignment="1">
      <alignment horizontal="center" vertical="center" wrapText="1" readingOrder="2"/>
    </xf>
    <xf numFmtId="0" fontId="4" fillId="4" borderId="74" xfId="42" applyFont="1" applyFill="1" applyBorder="1" applyAlignment="1">
      <alignment horizontal="center" vertical="center" wrapText="1"/>
    </xf>
    <xf numFmtId="3" fontId="19" fillId="2" borderId="29" xfId="35" applyNumberFormat="1" applyFont="1" applyFill="1" applyBorder="1" applyAlignment="1">
      <alignment horizontal="right" vertical="center" indent="1"/>
    </xf>
    <xf numFmtId="0" fontId="19" fillId="2" borderId="26" xfId="35" applyFont="1" applyFill="1" applyBorder="1" applyAlignment="1">
      <alignment horizontal="center" vertical="center"/>
    </xf>
    <xf numFmtId="1" fontId="4" fillId="2" borderId="34" xfId="37" applyNumberFormat="1" applyFont="1" applyFill="1" applyBorder="1" applyAlignment="1">
      <alignment horizontal="left" vertical="center" wrapText="1" indent="1" readingOrder="1"/>
    </xf>
    <xf numFmtId="1" fontId="4" fillId="4" borderId="25" xfId="37" applyNumberFormat="1" applyFont="1" applyFill="1" applyBorder="1" applyAlignment="1">
      <alignment horizontal="left" vertical="center" wrapText="1" indent="1" readingOrder="1"/>
    </xf>
    <xf numFmtId="1" fontId="4" fillId="2" borderId="25" xfId="37" applyNumberFormat="1" applyFont="1" applyFill="1" applyBorder="1" applyAlignment="1">
      <alignment horizontal="left" vertical="center" wrapText="1" indent="1" readingOrder="1"/>
    </xf>
    <xf numFmtId="1" fontId="19" fillId="2" borderId="25" xfId="37" applyNumberFormat="1" applyFont="1" applyFill="1" applyBorder="1" applyAlignment="1">
      <alignment horizontal="left" vertical="center" wrapText="1" indent="1" readingOrder="1"/>
    </xf>
    <xf numFmtId="0" fontId="4" fillId="4" borderId="25" xfId="37" applyNumberFormat="1" applyFont="1" applyFill="1" applyBorder="1" applyAlignment="1">
      <alignment horizontal="left" vertical="center" wrapText="1" indent="1" readingOrder="1"/>
    </xf>
    <xf numFmtId="0" fontId="37" fillId="2" borderId="21" xfId="37" applyFont="1" applyFill="1" applyBorder="1" applyAlignment="1">
      <alignment horizontal="right" vertical="center" wrapText="1" indent="1" readingOrder="2"/>
    </xf>
    <xf numFmtId="0" fontId="4" fillId="2" borderId="25" xfId="37" applyNumberFormat="1" applyFont="1" applyFill="1" applyBorder="1" applyAlignment="1">
      <alignment horizontal="left" vertical="center" wrapText="1" indent="1" readingOrder="1"/>
    </xf>
    <xf numFmtId="0" fontId="4" fillId="2" borderId="20" xfId="42" applyFont="1" applyFill="1" applyBorder="1" applyAlignment="1">
      <alignment horizontal="left" vertical="center" wrapText="1" indent="1"/>
    </xf>
    <xf numFmtId="0" fontId="37" fillId="4" borderId="28" xfId="37" applyFont="1" applyFill="1" applyBorder="1" applyAlignment="1">
      <alignment horizontal="right" vertical="center" wrapText="1" indent="1" readingOrder="2"/>
    </xf>
    <xf numFmtId="1" fontId="19" fillId="4" borderId="29" xfId="37" applyNumberFormat="1" applyFont="1" applyFill="1" applyBorder="1" applyAlignment="1">
      <alignment horizontal="left" vertical="center" wrapText="1" indent="1" readingOrder="1"/>
    </xf>
    <xf numFmtId="0" fontId="19" fillId="4" borderId="26" xfId="42" applyFont="1" applyFill="1" applyBorder="1" applyAlignment="1">
      <alignment horizontal="left" vertical="center" wrapText="1" indent="1"/>
    </xf>
    <xf numFmtId="0" fontId="47" fillId="4" borderId="34" xfId="0" applyFont="1" applyFill="1" applyBorder="1" applyAlignment="1">
      <alignment horizontal="center" readingOrder="2"/>
    </xf>
    <xf numFmtId="0" fontId="21" fillId="4" borderId="35" xfId="42" applyFont="1" applyFill="1" applyBorder="1" applyAlignment="1">
      <alignment horizontal="center" vertical="top" wrapText="1"/>
    </xf>
    <xf numFmtId="0" fontId="11" fillId="4" borderId="35" xfId="42" applyFont="1" applyFill="1" applyBorder="1" applyAlignment="1">
      <alignment horizontal="center" vertical="top" wrapText="1"/>
    </xf>
    <xf numFmtId="0" fontId="47" fillId="0" borderId="11" xfId="0" applyFont="1" applyBorder="1" applyAlignment="1">
      <alignment horizontal="right" vertical="center" indent="1" readingOrder="2"/>
    </xf>
    <xf numFmtId="1" fontId="46" fillId="0" borderId="11" xfId="0" applyNumberFormat="1" applyFont="1" applyBorder="1" applyAlignment="1">
      <alignment horizontal="right" vertical="center" indent="1"/>
    </xf>
    <xf numFmtId="0" fontId="48" fillId="0" borderId="11" xfId="0" applyFont="1" applyBorder="1" applyAlignment="1">
      <alignment horizontal="right" vertical="center" indent="1"/>
    </xf>
    <xf numFmtId="0" fontId="4" fillId="2" borderId="11" xfId="42" applyFont="1" applyFill="1" applyBorder="1" applyAlignment="1">
      <alignment horizontal="left" vertical="center" wrapText="1" indent="1"/>
    </xf>
    <xf numFmtId="0" fontId="47" fillId="4" borderId="14" xfId="0" applyFont="1" applyFill="1" applyBorder="1" applyAlignment="1">
      <alignment horizontal="right" vertical="center" indent="1" readingOrder="2"/>
    </xf>
    <xf numFmtId="1" fontId="46" fillId="4" borderId="14" xfId="0" applyNumberFormat="1" applyFont="1" applyFill="1" applyBorder="1" applyAlignment="1">
      <alignment horizontal="right" vertical="center" indent="1"/>
    </xf>
    <xf numFmtId="0" fontId="46" fillId="4" borderId="14" xfId="0" applyNumberFormat="1" applyFont="1" applyFill="1" applyBorder="1" applyAlignment="1">
      <alignment horizontal="right" vertical="center" indent="1"/>
    </xf>
    <xf numFmtId="0" fontId="48" fillId="4" borderId="14" xfId="0" applyFont="1" applyFill="1" applyBorder="1" applyAlignment="1">
      <alignment horizontal="right" vertical="center" indent="1"/>
    </xf>
    <xf numFmtId="0" fontId="4" fillId="4" borderId="14" xfId="42" applyFont="1" applyFill="1" applyBorder="1" applyAlignment="1">
      <alignment horizontal="left" vertical="center" wrapText="1" indent="1"/>
    </xf>
    <xf numFmtId="0" fontId="46" fillId="0" borderId="11" xfId="0" applyNumberFormat="1" applyFont="1" applyBorder="1" applyAlignment="1">
      <alignment horizontal="right" vertical="center" indent="1"/>
    </xf>
    <xf numFmtId="0" fontId="47" fillId="0" borderId="25" xfId="0" applyFont="1" applyBorder="1" applyAlignment="1">
      <alignment horizontal="right" vertical="center" indent="1" readingOrder="2"/>
    </xf>
    <xf numFmtId="1" fontId="46" fillId="0" borderId="25" xfId="0" applyNumberFormat="1" applyFont="1" applyBorder="1" applyAlignment="1">
      <alignment horizontal="right" vertical="center" indent="1"/>
    </xf>
    <xf numFmtId="0" fontId="46" fillId="0" borderId="25" xfId="0" applyNumberFormat="1" applyFont="1" applyBorder="1" applyAlignment="1">
      <alignment horizontal="right" vertical="center" indent="1"/>
    </xf>
    <xf numFmtId="0" fontId="48" fillId="0" borderId="25" xfId="0" applyFont="1" applyBorder="1" applyAlignment="1">
      <alignment horizontal="right" vertical="center" indent="1"/>
    </xf>
    <xf numFmtId="0" fontId="4" fillId="2" borderId="25" xfId="42" applyFont="1" applyFill="1" applyBorder="1" applyAlignment="1">
      <alignment horizontal="left" vertical="center" wrapText="1" indent="1"/>
    </xf>
    <xf numFmtId="0" fontId="47" fillId="4" borderId="29" xfId="0" applyFont="1" applyFill="1" applyBorder="1" applyAlignment="1">
      <alignment horizontal="center" vertical="center" readingOrder="2"/>
    </xf>
    <xf numFmtId="0" fontId="48" fillId="4" borderId="29" xfId="0" applyFont="1" applyFill="1" applyBorder="1" applyAlignment="1">
      <alignment horizontal="right" vertical="center" indent="1"/>
    </xf>
    <xf numFmtId="0" fontId="19" fillId="4" borderId="29" xfId="42" applyFont="1" applyFill="1" applyBorder="1" applyAlignment="1">
      <alignment horizontal="left" vertical="center" wrapText="1" indent="1"/>
    </xf>
    <xf numFmtId="166" fontId="4" fillId="2" borderId="34" xfId="37" applyNumberFormat="1" applyFont="1" applyFill="1" applyBorder="1" applyAlignment="1">
      <alignment horizontal="left" vertical="center" wrapText="1" indent="1" readingOrder="1"/>
    </xf>
    <xf numFmtId="166" fontId="4" fillId="4" borderId="25" xfId="37" applyNumberFormat="1" applyFont="1" applyFill="1" applyBorder="1" applyAlignment="1">
      <alignment horizontal="left" vertical="center" wrapText="1" indent="1" readingOrder="1"/>
    </xf>
    <xf numFmtId="166" fontId="4" fillId="2" borderId="25" xfId="37" applyNumberFormat="1" applyFont="1" applyFill="1" applyBorder="1" applyAlignment="1">
      <alignment horizontal="left" vertical="center" wrapText="1" indent="1" readingOrder="1"/>
    </xf>
    <xf numFmtId="0" fontId="37" fillId="4" borderId="34" xfId="14" applyFont="1" applyFill="1" applyBorder="1" applyAlignment="1">
      <alignment horizontal="center" wrapText="1"/>
    </xf>
    <xf numFmtId="0" fontId="37" fillId="4" borderId="34" xfId="35" applyFont="1" applyFill="1" applyBorder="1" applyAlignment="1">
      <alignment horizontal="center" wrapText="1"/>
    </xf>
    <xf numFmtId="0" fontId="4" fillId="4" borderId="35" xfId="14" applyFont="1" applyFill="1" applyBorder="1" applyAlignment="1">
      <alignment horizontal="center" vertical="top" wrapText="1"/>
    </xf>
    <xf numFmtId="0" fontId="4" fillId="4" borderId="35" xfId="35" applyFont="1" applyFill="1" applyBorder="1" applyAlignment="1">
      <alignment horizontal="center" vertical="top" wrapText="1"/>
    </xf>
    <xf numFmtId="0" fontId="25" fillId="2" borderId="70" xfId="42" applyFont="1" applyFill="1" applyBorder="1" applyAlignment="1">
      <alignment horizontal="left" vertical="center" wrapText="1" indent="1"/>
    </xf>
    <xf numFmtId="0" fontId="25" fillId="4" borderId="72" xfId="42" applyFont="1" applyFill="1" applyBorder="1" applyAlignment="1">
      <alignment horizontal="left" vertical="center" wrapText="1" indent="1"/>
    </xf>
    <xf numFmtId="0" fontId="25" fillId="2" borderId="72" xfId="42" applyFont="1" applyFill="1" applyBorder="1" applyAlignment="1">
      <alignment horizontal="left" vertical="center" wrapText="1" indent="1"/>
    </xf>
    <xf numFmtId="0" fontId="25" fillId="4" borderId="74" xfId="42" applyFont="1" applyFill="1" applyBorder="1" applyAlignment="1">
      <alignment horizontal="left" vertical="center" wrapText="1" indent="1"/>
    </xf>
    <xf numFmtId="0" fontId="37" fillId="2" borderId="52" xfId="35" applyFont="1" applyFill="1" applyBorder="1" applyAlignment="1">
      <alignment horizontal="center" vertical="center"/>
    </xf>
    <xf numFmtId="0" fontId="8" fillId="2" borderId="51" xfId="35" applyFont="1" applyFill="1" applyBorder="1" applyAlignment="1">
      <alignment horizontal="center" vertical="center"/>
    </xf>
    <xf numFmtId="1" fontId="19" fillId="2" borderId="29" xfId="35" applyNumberFormat="1" applyFont="1" applyFill="1" applyBorder="1" applyAlignment="1">
      <alignment horizontal="right" vertical="center" indent="1" readingOrder="1"/>
    </xf>
    <xf numFmtId="166" fontId="19" fillId="2" borderId="29" xfId="35" applyNumberFormat="1" applyFont="1" applyFill="1" applyBorder="1" applyAlignment="1">
      <alignment horizontal="right" vertical="center" indent="1" readingOrder="1"/>
    </xf>
    <xf numFmtId="0" fontId="46" fillId="0" borderId="11" xfId="0" applyFont="1" applyBorder="1" applyAlignment="1">
      <alignment horizontal="right" vertical="center" indent="1"/>
    </xf>
    <xf numFmtId="0" fontId="46" fillId="4" borderId="14" xfId="0" applyFont="1" applyFill="1" applyBorder="1" applyAlignment="1">
      <alignment horizontal="right" vertical="center" indent="1"/>
    </xf>
    <xf numFmtId="0" fontId="47" fillId="0" borderId="14" xfId="0" applyFont="1" applyBorder="1" applyAlignment="1">
      <alignment horizontal="right" vertical="center" indent="1" readingOrder="2"/>
    </xf>
    <xf numFmtId="0" fontId="46" fillId="0" borderId="14" xfId="0" applyFont="1" applyBorder="1" applyAlignment="1">
      <alignment horizontal="right" vertical="center" indent="1"/>
    </xf>
    <xf numFmtId="0" fontId="46" fillId="0" borderId="14" xfId="0" applyNumberFormat="1" applyFont="1" applyBorder="1" applyAlignment="1">
      <alignment horizontal="right" vertical="center" indent="1"/>
    </xf>
    <xf numFmtId="0" fontId="48" fillId="0" borderId="14" xfId="0" applyFont="1" applyBorder="1" applyAlignment="1">
      <alignment horizontal="right" vertical="center" indent="1"/>
    </xf>
    <xf numFmtId="0" fontId="4" fillId="2" borderId="14" xfId="42" applyFont="1" applyFill="1" applyBorder="1" applyAlignment="1">
      <alignment horizontal="left" vertical="center" wrapText="1" indent="1"/>
    </xf>
    <xf numFmtId="0" fontId="47" fillId="0" borderId="16" xfId="0" applyFont="1" applyBorder="1" applyAlignment="1">
      <alignment horizontal="right" vertical="center" indent="1" readingOrder="2"/>
    </xf>
    <xf numFmtId="0" fontId="46" fillId="0" borderId="16" xfId="0" applyNumberFormat="1" applyFont="1" applyBorder="1" applyAlignment="1">
      <alignment horizontal="right" vertical="center" indent="1"/>
    </xf>
    <xf numFmtId="0" fontId="48" fillId="0" borderId="16" xfId="0" applyFont="1" applyBorder="1" applyAlignment="1">
      <alignment horizontal="right" vertical="center" indent="1"/>
    </xf>
    <xf numFmtId="0" fontId="4" fillId="2" borderId="16" xfId="42" applyFont="1" applyFill="1" applyBorder="1" applyAlignment="1">
      <alignment horizontal="left" vertical="center" wrapText="1" indent="1"/>
    </xf>
    <xf numFmtId="0" fontId="47" fillId="4" borderId="82" xfId="0" applyFont="1" applyFill="1" applyBorder="1" applyAlignment="1">
      <alignment horizontal="right" vertical="center" indent="1" readingOrder="2"/>
    </xf>
    <xf numFmtId="0" fontId="48" fillId="4" borderId="82" xfId="0" applyFont="1" applyFill="1" applyBorder="1" applyAlignment="1">
      <alignment horizontal="right" vertical="center" indent="1"/>
    </xf>
    <xf numFmtId="0" fontId="19" fillId="4" borderId="82" xfId="42" applyFont="1" applyFill="1" applyBorder="1" applyAlignment="1">
      <alignment horizontal="left" vertical="center" wrapText="1" indent="1"/>
    </xf>
    <xf numFmtId="0" fontId="37" fillId="2" borderId="83" xfId="37" applyFont="1" applyFill="1" applyBorder="1" applyAlignment="1">
      <alignment horizontal="center" vertical="center" wrapText="1" readingOrder="2"/>
    </xf>
    <xf numFmtId="3" fontId="4" fillId="0" borderId="17" xfId="41" applyNumberFormat="1" applyFont="1" applyBorder="1" applyAlignment="1">
      <alignment horizontal="right" vertical="center" indent="1"/>
    </xf>
    <xf numFmtId="0" fontId="4" fillId="2" borderId="84" xfId="42" applyFont="1" applyFill="1" applyBorder="1" applyAlignment="1">
      <alignment horizontal="center" vertical="center" wrapText="1"/>
    </xf>
    <xf numFmtId="3" fontId="4" fillId="4" borderId="11" xfId="41" applyNumberFormat="1" applyFont="1" applyFill="1" applyBorder="1" applyAlignment="1">
      <alignment horizontal="right" vertical="center" indent="1"/>
    </xf>
    <xf numFmtId="0" fontId="37" fillId="0" borderId="71" xfId="37" applyFont="1" applyFill="1" applyBorder="1" applyAlignment="1">
      <alignment horizontal="center" vertical="center" wrapText="1" readingOrder="2"/>
    </xf>
    <xf numFmtId="3" fontId="4" fillId="0" borderId="11" xfId="41" applyNumberFormat="1" applyFont="1" applyBorder="1" applyAlignment="1">
      <alignment horizontal="right" vertical="center" indent="1"/>
    </xf>
    <xf numFmtId="0" fontId="4" fillId="0" borderId="72" xfId="42" applyFont="1" applyFill="1" applyBorder="1" applyAlignment="1">
      <alignment horizontal="center" vertical="center" wrapText="1"/>
    </xf>
    <xf numFmtId="3" fontId="4" fillId="0" borderId="86" xfId="41" applyNumberFormat="1" applyFont="1" applyBorder="1" applyAlignment="1">
      <alignment horizontal="right" vertical="center" indent="1"/>
    </xf>
    <xf numFmtId="0" fontId="4" fillId="2" borderId="87" xfId="42" applyFont="1" applyFill="1" applyBorder="1" applyAlignment="1">
      <alignment horizontal="center" vertical="center" wrapText="1"/>
    </xf>
    <xf numFmtId="0" fontId="4" fillId="4" borderId="60" xfId="42" applyFont="1" applyFill="1" applyBorder="1" applyAlignment="1">
      <alignment horizontal="center" vertical="center" wrapText="1"/>
    </xf>
    <xf numFmtId="0" fontId="4" fillId="0" borderId="60" xfId="42" applyFont="1" applyFill="1" applyBorder="1" applyAlignment="1">
      <alignment horizontal="center" vertical="center" wrapText="1"/>
    </xf>
    <xf numFmtId="3" fontId="19" fillId="0" borderId="11" xfId="41" applyNumberFormat="1" applyFont="1" applyFill="1" applyBorder="1">
      <alignment horizontal="right" vertical="center" indent="1"/>
    </xf>
    <xf numFmtId="165" fontId="4" fillId="0" borderId="11" xfId="41" applyNumberFormat="1" applyFont="1" applyFill="1" applyBorder="1">
      <alignment horizontal="right" vertical="center" indent="1"/>
    </xf>
    <xf numFmtId="165" fontId="4" fillId="4" borderId="11" xfId="41" applyNumberFormat="1" applyFont="1" applyFill="1" applyBorder="1">
      <alignment horizontal="right" vertical="center" indent="1"/>
    </xf>
    <xf numFmtId="3" fontId="19" fillId="0" borderId="25" xfId="41" applyNumberFormat="1" applyFont="1" applyFill="1" applyBorder="1">
      <alignment horizontal="right" vertical="center" indent="1"/>
    </xf>
    <xf numFmtId="165" fontId="4" fillId="0" borderId="25" xfId="41" applyNumberFormat="1" applyFont="1" applyFill="1" applyBorder="1">
      <alignment horizontal="right" vertical="center" indent="1"/>
    </xf>
    <xf numFmtId="167" fontId="19" fillId="2" borderId="25" xfId="51" applyNumberFormat="1" applyFont="1" applyFill="1" applyBorder="1" applyAlignment="1">
      <alignment horizontal="left" vertical="center" wrapText="1" indent="1" readingOrder="1"/>
    </xf>
    <xf numFmtId="167" fontId="19" fillId="4" borderId="25" xfId="51" applyNumberFormat="1" applyFont="1" applyFill="1" applyBorder="1" applyAlignment="1">
      <alignment horizontal="left" vertical="center" wrapText="1" indent="1" readingOrder="1"/>
    </xf>
    <xf numFmtId="167" fontId="19" fillId="2" borderId="25" xfId="37" applyNumberFormat="1" applyFont="1" applyFill="1" applyBorder="1" applyAlignment="1">
      <alignment horizontal="left" vertical="center" wrapText="1" indent="1" readingOrder="1"/>
    </xf>
    <xf numFmtId="167" fontId="19" fillId="4" borderId="29" xfId="51" applyNumberFormat="1" applyFont="1" applyFill="1" applyBorder="1" applyAlignment="1">
      <alignment horizontal="left" vertical="center" wrapText="1" indent="1" readingOrder="1"/>
    </xf>
    <xf numFmtId="0" fontId="37" fillId="2" borderId="69" xfId="38" applyFont="1" applyFill="1" applyBorder="1" applyAlignment="1">
      <alignment horizontal="center" vertical="center" wrapText="1" readingOrder="2"/>
    </xf>
    <xf numFmtId="0" fontId="37" fillId="4" borderId="71" xfId="38" applyFont="1" applyFill="1" applyBorder="1" applyAlignment="1">
      <alignment horizontal="center" vertical="center" wrapText="1" readingOrder="2"/>
    </xf>
    <xf numFmtId="0" fontId="37" fillId="2" borderId="71" xfId="38" applyFont="1" applyFill="1" applyBorder="1" applyAlignment="1">
      <alignment horizontal="center" vertical="center" wrapText="1" readingOrder="2"/>
    </xf>
    <xf numFmtId="0" fontId="37" fillId="4" borderId="73" xfId="38" applyFont="1" applyFill="1" applyBorder="1" applyAlignment="1">
      <alignment horizontal="center" vertical="center" wrapText="1" readingOrder="2"/>
    </xf>
    <xf numFmtId="0" fontId="4" fillId="4" borderId="25" xfId="41" applyNumberFormat="1" applyFont="1" applyFill="1" applyBorder="1" applyAlignment="1">
      <alignment horizontal="right" vertical="center" indent="1"/>
    </xf>
    <xf numFmtId="3" fontId="4" fillId="2" borderId="54" xfId="41" applyNumberFormat="1" applyFont="1" applyFill="1" applyBorder="1">
      <alignment horizontal="right" vertical="center" indent="1"/>
    </xf>
    <xf numFmtId="3" fontId="19" fillId="2" borderId="54" xfId="41" applyNumberFormat="1" applyFont="1" applyFill="1" applyBorder="1">
      <alignment horizontal="right" vertical="center" indent="1"/>
    </xf>
    <xf numFmtId="0" fontId="19" fillId="2" borderId="70" xfId="42" applyFont="1" applyFill="1" applyBorder="1" applyAlignment="1">
      <alignment horizontal="center" vertical="center" wrapText="1"/>
    </xf>
    <xf numFmtId="3" fontId="4" fillId="4" borderId="55" xfId="41" applyNumberFormat="1" applyFont="1" applyFill="1" applyBorder="1">
      <alignment horizontal="right" vertical="center" indent="1"/>
    </xf>
    <xf numFmtId="3" fontId="19" fillId="4" borderId="55" xfId="41" applyNumberFormat="1" applyFont="1" applyFill="1" applyBorder="1">
      <alignment horizontal="right" vertical="center" indent="1"/>
    </xf>
    <xf numFmtId="0" fontId="19" fillId="4" borderId="72" xfId="42" applyFont="1" applyFill="1" applyBorder="1" applyAlignment="1">
      <alignment horizontal="center" vertical="center" wrapText="1"/>
    </xf>
    <xf numFmtId="3" fontId="4" fillId="2" borderId="55" xfId="41" applyNumberFormat="1" applyFont="1" applyFill="1" applyBorder="1">
      <alignment horizontal="right" vertical="center" indent="1"/>
    </xf>
    <xf numFmtId="3" fontId="19" fillId="2" borderId="55" xfId="41" applyNumberFormat="1" applyFont="1" applyFill="1" applyBorder="1">
      <alignment horizontal="right" vertical="center" indent="1"/>
    </xf>
    <xf numFmtId="0" fontId="19" fillId="2" borderId="72" xfId="42" applyFont="1" applyFill="1" applyBorder="1" applyAlignment="1">
      <alignment horizontal="center" vertical="center" wrapText="1"/>
    </xf>
    <xf numFmtId="0" fontId="4" fillId="4" borderId="56" xfId="41" applyNumberFormat="1" applyFont="1" applyFill="1" applyBorder="1">
      <alignment horizontal="right" vertical="center" indent="1"/>
    </xf>
    <xf numFmtId="3" fontId="19" fillId="4" borderId="56" xfId="41" applyNumberFormat="1" applyFont="1" applyFill="1" applyBorder="1">
      <alignment horizontal="right" vertical="center" indent="1"/>
    </xf>
    <xf numFmtId="0" fontId="19" fillId="4" borderId="74" xfId="42" applyFont="1" applyFill="1" applyBorder="1" applyAlignment="1">
      <alignment horizontal="center" vertical="center" wrapText="1"/>
    </xf>
    <xf numFmtId="0" fontId="8" fillId="4" borderId="0" xfId="37" applyFont="1" applyFill="1" applyBorder="1" applyAlignment="1">
      <alignment horizontal="center" vertical="center" wrapText="1" readingOrder="1"/>
    </xf>
    <xf numFmtId="49" fontId="37" fillId="4" borderId="40" xfId="37" applyNumberFormat="1" applyFont="1" applyFill="1" applyBorder="1" applyAlignment="1">
      <alignment horizontal="center" vertical="center" wrapText="1" readingOrder="2"/>
    </xf>
    <xf numFmtId="49" fontId="37" fillId="4" borderId="21" xfId="37" applyNumberFormat="1" applyFont="1" applyFill="1" applyBorder="1" applyAlignment="1">
      <alignment horizontal="center" vertical="center" wrapText="1" readingOrder="2"/>
    </xf>
    <xf numFmtId="166" fontId="16" fillId="0" borderId="25" xfId="41" applyNumberFormat="1" applyFill="1" applyBorder="1">
      <alignment horizontal="right" vertical="center" indent="1"/>
    </xf>
    <xf numFmtId="166" fontId="16" fillId="0" borderId="20" xfId="41" applyNumberFormat="1" applyFill="1" applyBorder="1">
      <alignment horizontal="right" vertical="center" indent="1"/>
    </xf>
    <xf numFmtId="49" fontId="8" fillId="0" borderId="32" xfId="37" applyNumberFormat="1" applyFont="1" applyFill="1" applyBorder="1" applyAlignment="1">
      <alignment horizontal="center" vertical="center" wrapText="1" readingOrder="1"/>
    </xf>
    <xf numFmtId="49" fontId="8" fillId="4" borderId="39" xfId="37" applyNumberFormat="1" applyFont="1" applyFill="1" applyBorder="1" applyAlignment="1">
      <alignment horizontal="center" vertical="center" wrapText="1" readingOrder="1"/>
    </xf>
    <xf numFmtId="49" fontId="8" fillId="4" borderId="20" xfId="37" applyNumberFormat="1" applyFont="1" applyFill="1" applyBorder="1" applyAlignment="1">
      <alignment horizontal="center" vertical="center" wrapText="1" readingOrder="1"/>
    </xf>
    <xf numFmtId="49" fontId="37" fillId="2" borderId="21" xfId="37" applyNumberFormat="1" applyFont="1" applyFill="1" applyBorder="1" applyAlignment="1">
      <alignment horizontal="center" vertical="center" wrapText="1" readingOrder="2"/>
    </xf>
    <xf numFmtId="49" fontId="8" fillId="2" borderId="20" xfId="37" applyNumberFormat="1" applyFont="1" applyFill="1" applyBorder="1" applyAlignment="1">
      <alignment horizontal="center" vertical="center" wrapText="1" readingOrder="1"/>
    </xf>
    <xf numFmtId="49" fontId="8" fillId="4" borderId="32" xfId="37" applyNumberFormat="1" applyFont="1" applyFill="1" applyBorder="1" applyAlignment="1">
      <alignment horizontal="center" vertical="center" wrapText="1" readingOrder="1"/>
    </xf>
    <xf numFmtId="165" fontId="4" fillId="0" borderId="0" xfId="1" applyNumberFormat="1"/>
    <xf numFmtId="49" fontId="8" fillId="0" borderId="39" xfId="37" applyNumberFormat="1" applyFont="1" applyFill="1" applyBorder="1" applyAlignment="1">
      <alignment horizontal="center" vertical="center" wrapText="1" readingOrder="1"/>
    </xf>
    <xf numFmtId="1" fontId="57" fillId="0" borderId="0" xfId="23" applyNumberFormat="1" applyFont="1" applyBorder="1" applyAlignment="1">
      <alignment vertical="center"/>
    </xf>
    <xf numFmtId="1" fontId="57" fillId="2" borderId="0" xfId="23" applyNumberFormat="1" applyFont="1" applyFill="1" applyBorder="1" applyAlignment="1">
      <alignment horizontal="left" vertical="center"/>
    </xf>
    <xf numFmtId="1" fontId="57" fillId="2" borderId="0" xfId="23" applyNumberFormat="1" applyFont="1" applyFill="1" applyBorder="1" applyAlignment="1">
      <alignment vertical="center"/>
    </xf>
    <xf numFmtId="1" fontId="48" fillId="4" borderId="29" xfId="0" applyNumberFormat="1" applyFont="1" applyFill="1" applyBorder="1" applyAlignment="1">
      <alignment horizontal="right" vertical="center" indent="1"/>
    </xf>
    <xf numFmtId="0" fontId="37" fillId="2" borderId="0" xfId="1" applyFont="1" applyFill="1" applyAlignment="1">
      <alignment horizontal="right" vertical="center" wrapText="1" indent="1"/>
    </xf>
    <xf numFmtId="0" fontId="19" fillId="2" borderId="0" xfId="1" applyFont="1" applyFill="1"/>
    <xf numFmtId="0" fontId="4" fillId="2" borderId="0" xfId="1" applyFont="1" applyFill="1" applyAlignment="1">
      <alignment horizontal="left" indent="1"/>
    </xf>
    <xf numFmtId="0" fontId="4" fillId="2" borderId="0" xfId="1" applyFill="1" applyAlignment="1">
      <alignment horizontal="left" indent="1"/>
    </xf>
    <xf numFmtId="0" fontId="19" fillId="2" borderId="0" xfId="1" applyFont="1" applyFill="1" applyAlignment="1">
      <alignment horizontal="left" indent="1"/>
    </xf>
    <xf numFmtId="0" fontId="40" fillId="2" borderId="0" xfId="1" applyFont="1" applyFill="1" applyBorder="1" applyAlignment="1">
      <alignment horizontal="center" vertical="top" wrapText="1" readingOrder="2"/>
    </xf>
    <xf numFmtId="0" fontId="7" fillId="2" borderId="0" xfId="1" applyFont="1" applyFill="1" applyBorder="1" applyAlignment="1">
      <alignment horizontal="center" vertical="top" wrapText="1" readingOrder="1"/>
    </xf>
    <xf numFmtId="0" fontId="41" fillId="2" borderId="0" xfId="1" applyFont="1" applyFill="1" applyBorder="1" applyAlignment="1">
      <alignment horizontal="center" vertical="top" wrapText="1" readingOrder="2"/>
    </xf>
    <xf numFmtId="0" fontId="28" fillId="2" borderId="0" xfId="1" applyFont="1" applyFill="1" applyBorder="1" applyAlignment="1">
      <alignment horizontal="center" vertical="top" wrapText="1" readingOrder="1"/>
    </xf>
    <xf numFmtId="167" fontId="60" fillId="0" borderId="0" xfId="47" applyNumberFormat="1" applyFont="1" applyAlignment="1">
      <alignment vertical="center"/>
    </xf>
    <xf numFmtId="167" fontId="25" fillId="4" borderId="11" xfId="2" applyNumberFormat="1" applyFont="1" applyFill="1" applyBorder="1" applyAlignment="1">
      <alignment horizontal="left" vertical="center" wrapText="1" indent="1"/>
    </xf>
    <xf numFmtId="167" fontId="8" fillId="4" borderId="11" xfId="2" applyNumberFormat="1" applyFont="1" applyFill="1" applyBorder="1" applyAlignment="1">
      <alignment horizontal="left" vertical="center" wrapText="1" indent="1"/>
    </xf>
    <xf numFmtId="0" fontId="37" fillId="4" borderId="47" xfId="1" applyFont="1" applyFill="1" applyBorder="1" applyAlignment="1">
      <alignment horizontal="center" vertical="center" wrapText="1"/>
    </xf>
    <xf numFmtId="0" fontId="8" fillId="4" borderId="48" xfId="1" applyFont="1" applyFill="1" applyBorder="1" applyAlignment="1">
      <alignment horizontal="center" vertical="center" wrapText="1"/>
    </xf>
    <xf numFmtId="49" fontId="7" fillId="2" borderId="40" xfId="1" applyNumberFormat="1" applyFont="1" applyFill="1" applyBorder="1" applyAlignment="1">
      <alignment horizontal="center" vertical="center" wrapText="1" readingOrder="2"/>
    </xf>
    <xf numFmtId="167" fontId="25" fillId="2" borderId="16" xfId="2" applyNumberFormat="1" applyFont="1" applyFill="1" applyBorder="1" applyAlignment="1">
      <alignment horizontal="left" vertical="center" wrapText="1" indent="1"/>
    </xf>
    <xf numFmtId="167" fontId="8" fillId="2" borderId="16" xfId="2" applyNumberFormat="1" applyFont="1" applyFill="1" applyBorder="1" applyAlignment="1">
      <alignment horizontal="left" vertical="center" wrapText="1" indent="1"/>
    </xf>
    <xf numFmtId="49" fontId="4" fillId="2" borderId="39" xfId="1" applyNumberFormat="1" applyFont="1" applyFill="1" applyBorder="1" applyAlignment="1">
      <alignment horizontal="center" vertical="center" wrapText="1"/>
    </xf>
    <xf numFmtId="0" fontId="37" fillId="4" borderId="52" xfId="35" applyFont="1" applyFill="1" applyBorder="1" applyAlignment="1">
      <alignment horizontal="center" vertical="center" readingOrder="2"/>
    </xf>
    <xf numFmtId="0" fontId="37" fillId="2" borderId="91" xfId="37" applyFont="1" applyFill="1" applyBorder="1" applyAlignment="1">
      <alignment horizontal="center" vertical="center" wrapText="1" readingOrder="2"/>
    </xf>
    <xf numFmtId="3" fontId="4" fillId="2" borderId="25" xfId="41" applyNumberFormat="1" applyFont="1" applyFill="1" applyBorder="1" applyAlignment="1">
      <alignment horizontal="right" vertical="center" indent="1"/>
    </xf>
    <xf numFmtId="0" fontId="4" fillId="2" borderId="92" xfId="42" applyFont="1" applyFill="1" applyBorder="1" applyAlignment="1">
      <alignment horizontal="center" vertical="center" wrapText="1"/>
    </xf>
    <xf numFmtId="3" fontId="19" fillId="2" borderId="25" xfId="41" applyNumberFormat="1" applyFont="1" applyFill="1" applyBorder="1">
      <alignment horizontal="right" vertical="center" indent="1"/>
    </xf>
    <xf numFmtId="165" fontId="4" fillId="2" borderId="25" xfId="41" applyNumberFormat="1" applyFont="1" applyFill="1" applyBorder="1">
      <alignment horizontal="right" vertical="center" indent="1"/>
    </xf>
    <xf numFmtId="165" fontId="19" fillId="2" borderId="25" xfId="41" applyNumberFormat="1" applyFont="1" applyFill="1" applyBorder="1">
      <alignment horizontal="right" vertical="center" indent="1"/>
    </xf>
    <xf numFmtId="3" fontId="4" fillId="4" borderId="54" xfId="41" applyNumberFormat="1" applyFont="1" applyFill="1" applyBorder="1" applyAlignment="1">
      <alignment horizontal="right" vertical="center" indent="1"/>
    </xf>
    <xf numFmtId="165" fontId="4" fillId="4" borderId="75" xfId="41" applyNumberFormat="1" applyFont="1" applyFill="1" applyBorder="1">
      <alignment horizontal="right" vertical="center" indent="1"/>
    </xf>
    <xf numFmtId="165" fontId="19" fillId="4" borderId="75" xfId="41" applyNumberFormat="1" applyFont="1" applyFill="1" applyBorder="1">
      <alignment horizontal="right" vertical="center" indent="1"/>
    </xf>
    <xf numFmtId="3" fontId="19" fillId="4" borderId="54" xfId="41" applyNumberFormat="1" applyFont="1" applyFill="1" applyBorder="1">
      <alignment horizontal="right" vertical="center" indent="1"/>
    </xf>
    <xf numFmtId="0" fontId="19" fillId="0" borderId="25" xfId="41" applyFont="1" applyFill="1" applyBorder="1">
      <alignment horizontal="right" vertical="center" indent="1"/>
    </xf>
    <xf numFmtId="0" fontId="4" fillId="2" borderId="35" xfId="37" applyNumberFormat="1" applyFont="1" applyFill="1" applyBorder="1" applyAlignment="1">
      <alignment horizontal="left" vertical="center" wrapText="1" indent="1" readingOrder="1"/>
    </xf>
    <xf numFmtId="0" fontId="4" fillId="2" borderId="55" xfId="37" applyNumberFormat="1" applyFont="1" applyFill="1" applyBorder="1" applyAlignment="1">
      <alignment horizontal="left" vertical="center" wrapText="1" indent="1"/>
    </xf>
    <xf numFmtId="0" fontId="20" fillId="4" borderId="34" xfId="22" applyFont="1" applyFill="1" applyBorder="1" applyAlignment="1">
      <alignment horizontal="center" vertical="center" wrapText="1"/>
    </xf>
    <xf numFmtId="167" fontId="4" fillId="0" borderId="0" xfId="23" applyNumberFormat="1" applyAlignment="1">
      <alignment vertical="center"/>
    </xf>
    <xf numFmtId="0" fontId="38" fillId="4" borderId="19" xfId="37" applyFont="1" applyFill="1" applyBorder="1" applyAlignment="1">
      <alignment horizontal="center" vertical="center" wrapText="1" readingOrder="2"/>
    </xf>
    <xf numFmtId="3" fontId="19" fillId="4" borderId="34" xfId="0" applyNumberFormat="1" applyFont="1" applyFill="1" applyBorder="1" applyAlignment="1" applyProtection="1">
      <alignment horizontal="right" vertical="center" indent="1"/>
    </xf>
    <xf numFmtId="0" fontId="8" fillId="4" borderId="18" xfId="37" applyFont="1" applyFill="1" applyBorder="1" applyAlignment="1">
      <alignment horizontal="center" vertical="center" wrapText="1" readingOrder="1"/>
    </xf>
    <xf numFmtId="0" fontId="38" fillId="4" borderId="28" xfId="37" applyFont="1" applyFill="1" applyBorder="1" applyAlignment="1">
      <alignment horizontal="center" vertical="center" wrapText="1" readingOrder="2"/>
    </xf>
    <xf numFmtId="166" fontId="19" fillId="4" borderId="35" xfId="37" applyNumberFormat="1" applyFont="1" applyFill="1" applyBorder="1" applyAlignment="1">
      <alignment horizontal="left" vertical="center" wrapText="1" indent="1"/>
    </xf>
    <xf numFmtId="166" fontId="19" fillId="4" borderId="22" xfId="37" applyNumberFormat="1" applyFont="1" applyFill="1" applyBorder="1" applyAlignment="1">
      <alignment horizontal="left" vertical="center" wrapText="1" indent="1"/>
    </xf>
    <xf numFmtId="166" fontId="19" fillId="4" borderId="23" xfId="37" applyNumberFormat="1" applyFont="1" applyFill="1" applyBorder="1" applyAlignment="1">
      <alignment horizontal="left" vertical="center" wrapText="1" indent="1"/>
    </xf>
    <xf numFmtId="0" fontId="8" fillId="4" borderId="26" xfId="37" applyFont="1" applyFill="1" applyBorder="1" applyAlignment="1">
      <alignment horizontal="center" vertical="center" wrapText="1" readingOrder="1"/>
    </xf>
    <xf numFmtId="0" fontId="19" fillId="2" borderId="55" xfId="37" applyNumberFormat="1" applyFont="1" applyFill="1" applyBorder="1" applyAlignment="1">
      <alignment horizontal="left" vertical="center" wrapText="1" indent="1"/>
    </xf>
    <xf numFmtId="167" fontId="4" fillId="0" borderId="0" xfId="1" applyNumberFormat="1" applyAlignment="1">
      <alignment vertical="center"/>
    </xf>
    <xf numFmtId="3" fontId="19" fillId="4" borderId="29" xfId="0" applyNumberFormat="1" applyFont="1" applyFill="1" applyBorder="1" applyAlignment="1" applyProtection="1">
      <alignment horizontal="right" vertical="center" indent="1"/>
    </xf>
    <xf numFmtId="166" fontId="19" fillId="4" borderId="29" xfId="37" applyNumberFormat="1" applyFont="1" applyFill="1" applyBorder="1" applyAlignment="1">
      <alignment horizontal="left" vertical="center" wrapText="1" indent="1"/>
    </xf>
    <xf numFmtId="166" fontId="19" fillId="4" borderId="26" xfId="37" applyNumberFormat="1" applyFont="1" applyFill="1" applyBorder="1" applyAlignment="1">
      <alignment horizontal="left" vertical="center" wrapText="1" indent="1"/>
    </xf>
    <xf numFmtId="166" fontId="19" fillId="4" borderId="28" xfId="37" applyNumberFormat="1" applyFont="1" applyFill="1" applyBorder="1" applyAlignment="1">
      <alignment horizontal="left" vertical="center" wrapText="1" indent="1"/>
    </xf>
    <xf numFmtId="0" fontId="37" fillId="0" borderId="40" xfId="37" applyFont="1" applyFill="1" applyBorder="1" applyAlignment="1">
      <alignment horizontal="center" vertical="center" wrapText="1" readingOrder="2"/>
    </xf>
    <xf numFmtId="0" fontId="19" fillId="4" borderId="29" xfId="35" applyFont="1" applyFill="1" applyBorder="1" applyAlignment="1">
      <alignment horizontal="right" vertical="center" indent="1" readingOrder="1"/>
    </xf>
    <xf numFmtId="166" fontId="19" fillId="4" borderId="29" xfId="35" applyNumberFormat="1" applyFont="1" applyFill="1" applyBorder="1" applyAlignment="1">
      <alignment horizontal="right" vertical="center" indent="1" readingOrder="1"/>
    </xf>
    <xf numFmtId="3" fontId="19" fillId="4" borderId="29" xfId="35" applyNumberFormat="1" applyFont="1" applyFill="1" applyBorder="1" applyAlignment="1">
      <alignment horizontal="right" vertical="center" indent="1" readingOrder="1"/>
    </xf>
    <xf numFmtId="0" fontId="8" fillId="4" borderId="51" xfId="35" applyFont="1" applyFill="1" applyBorder="1" applyAlignment="1">
      <alignment horizontal="center" vertical="center"/>
    </xf>
    <xf numFmtId="3" fontId="19" fillId="4" borderId="35" xfId="0" applyNumberFormat="1" applyFont="1" applyFill="1" applyBorder="1" applyAlignment="1" applyProtection="1">
      <alignment horizontal="right" vertical="center" indent="1"/>
    </xf>
    <xf numFmtId="3" fontId="4" fillId="0" borderId="16" xfId="41" applyNumberFormat="1" applyFont="1" applyFill="1" applyBorder="1">
      <alignment horizontal="right" vertical="center" indent="1"/>
    </xf>
    <xf numFmtId="165" fontId="4" fillId="0" borderId="16" xfId="41" applyNumberFormat="1" applyFont="1" applyFill="1" applyBorder="1">
      <alignment horizontal="right" vertical="center" indent="1"/>
    </xf>
    <xf numFmtId="3" fontId="19" fillId="0" borderId="16" xfId="41" applyNumberFormat="1" applyFont="1" applyFill="1" applyBorder="1">
      <alignment horizontal="right" vertical="center" indent="1"/>
    </xf>
    <xf numFmtId="165" fontId="19" fillId="0" borderId="16" xfId="41" applyNumberFormat="1" applyFont="1" applyFill="1" applyBorder="1">
      <alignment horizontal="right" vertical="center" indent="1"/>
    </xf>
    <xf numFmtId="0" fontId="19" fillId="0" borderId="39" xfId="37" applyFont="1" applyFill="1" applyBorder="1" applyAlignment="1">
      <alignment horizontal="center" vertical="center" wrapText="1" readingOrder="1"/>
    </xf>
    <xf numFmtId="0" fontId="37" fillId="4" borderId="28" xfId="37" applyFont="1" applyFill="1" applyBorder="1" applyAlignment="1">
      <alignment horizontal="center" vertical="center" wrapText="1" readingOrder="2"/>
    </xf>
    <xf numFmtId="3" fontId="19" fillId="4" borderId="29" xfId="41" applyNumberFormat="1" applyFont="1" applyFill="1" applyBorder="1">
      <alignment horizontal="right" vertical="center" indent="1"/>
    </xf>
    <xf numFmtId="165" fontId="19" fillId="4" borderId="29" xfId="41" applyNumberFormat="1" applyFont="1" applyFill="1" applyBorder="1">
      <alignment horizontal="right" vertical="center" indent="1"/>
    </xf>
    <xf numFmtId="0" fontId="19" fillId="4" borderId="26" xfId="37" applyFont="1" applyFill="1" applyBorder="1" applyAlignment="1">
      <alignment horizontal="center" vertical="center" wrapText="1" readingOrder="1"/>
    </xf>
    <xf numFmtId="0" fontId="37" fillId="0" borderId="91" xfId="37" applyFont="1" applyFill="1" applyBorder="1" applyAlignment="1">
      <alignment horizontal="center" vertical="center" wrapText="1" readingOrder="2"/>
    </xf>
    <xf numFmtId="3" fontId="4" fillId="0" borderId="25" xfId="41" applyNumberFormat="1" applyFont="1" applyFill="1" applyBorder="1" applyAlignment="1">
      <alignment horizontal="right" vertical="center" indent="1"/>
    </xf>
    <xf numFmtId="3" fontId="19" fillId="0" borderId="25" xfId="41" applyNumberFormat="1" applyFont="1" applyFill="1" applyBorder="1" applyAlignment="1">
      <alignment horizontal="right" vertical="center" indent="1"/>
    </xf>
    <xf numFmtId="0" fontId="4" fillId="0" borderId="92" xfId="42" applyFont="1" applyFill="1" applyBorder="1" applyAlignment="1">
      <alignment horizontal="center" vertical="center" wrapText="1"/>
    </xf>
    <xf numFmtId="0" fontId="37" fillId="4" borderId="83" xfId="35" applyFont="1" applyFill="1" applyBorder="1" applyAlignment="1">
      <alignment horizontal="center" vertical="center" readingOrder="2"/>
    </xf>
    <xf numFmtId="3" fontId="19" fillId="4" borderId="75" xfId="35" applyNumberFormat="1" applyFont="1" applyFill="1" applyBorder="1" applyAlignment="1">
      <alignment horizontal="right" vertical="center" indent="1"/>
    </xf>
    <xf numFmtId="0" fontId="19" fillId="4" borderId="84" xfId="35" applyFont="1" applyFill="1" applyBorder="1" applyAlignment="1">
      <alignment horizontal="center" vertical="center"/>
    </xf>
    <xf numFmtId="0" fontId="37" fillId="4" borderId="88" xfId="35" applyFont="1" applyFill="1" applyBorder="1" applyAlignment="1">
      <alignment horizontal="center" vertical="center" readingOrder="2"/>
    </xf>
    <xf numFmtId="165" fontId="19" fillId="4" borderId="76" xfId="35" applyNumberFormat="1" applyFont="1" applyFill="1" applyBorder="1" applyAlignment="1">
      <alignment horizontal="right" vertical="center" indent="1"/>
    </xf>
    <xf numFmtId="3" fontId="19" fillId="4" borderId="76" xfId="35" applyNumberFormat="1" applyFont="1" applyFill="1" applyBorder="1" applyAlignment="1">
      <alignment horizontal="right" vertical="center" indent="1"/>
    </xf>
    <xf numFmtId="0" fontId="19" fillId="4" borderId="89" xfId="35" applyFont="1" applyFill="1" applyBorder="1" applyAlignment="1">
      <alignment horizontal="center" vertical="center"/>
    </xf>
    <xf numFmtId="0" fontId="4" fillId="2" borderId="25" xfId="1" applyNumberFormat="1" applyFont="1" applyFill="1" applyBorder="1" applyAlignment="1">
      <alignment horizontal="right" vertical="center" indent="1" readingOrder="1"/>
    </xf>
    <xf numFmtId="0" fontId="19" fillId="2" borderId="25" xfId="1" applyNumberFormat="1" applyFont="1" applyFill="1" applyBorder="1" applyAlignment="1">
      <alignment horizontal="right" vertical="center" indent="1" readingOrder="1"/>
    </xf>
    <xf numFmtId="0" fontId="4" fillId="2" borderId="20" xfId="42" applyFont="1" applyFill="1" applyBorder="1" applyAlignment="1">
      <alignment horizontal="center" vertical="center" wrapText="1"/>
    </xf>
    <xf numFmtId="3" fontId="19" fillId="4" borderId="29" xfId="35" applyNumberFormat="1" applyFont="1" applyFill="1" applyBorder="1" applyAlignment="1">
      <alignment horizontal="right" vertical="center" indent="1"/>
    </xf>
    <xf numFmtId="0" fontId="19" fillId="4" borderId="26" xfId="35" applyFont="1" applyFill="1" applyBorder="1" applyAlignment="1">
      <alignment horizontal="center" vertical="center"/>
    </xf>
    <xf numFmtId="0" fontId="8" fillId="4" borderId="34" xfId="14" applyFont="1" applyFill="1" applyBorder="1" applyAlignment="1">
      <alignment horizontal="center" wrapText="1"/>
    </xf>
    <xf numFmtId="0" fontId="8" fillId="4" borderId="35" xfId="14" applyFont="1" applyFill="1" applyBorder="1" applyAlignment="1">
      <alignment horizontal="center" vertical="top" wrapText="1"/>
    </xf>
    <xf numFmtId="1" fontId="4" fillId="2" borderId="58" xfId="42" applyNumberFormat="1" applyFont="1" applyFill="1" applyBorder="1" applyAlignment="1">
      <alignment horizontal="left" vertical="center" wrapText="1" indent="1"/>
    </xf>
    <xf numFmtId="168" fontId="19" fillId="4" borderId="29" xfId="51" applyNumberFormat="1" applyFont="1" applyFill="1" applyBorder="1" applyAlignment="1">
      <alignment horizontal="left" vertical="center" wrapText="1" indent="1" readingOrder="1"/>
    </xf>
    <xf numFmtId="168" fontId="48" fillId="4" borderId="29" xfId="51" applyNumberFormat="1" applyFont="1" applyFill="1" applyBorder="1" applyAlignment="1">
      <alignment horizontal="right" vertical="center" indent="1"/>
    </xf>
    <xf numFmtId="0" fontId="4" fillId="4" borderId="0" xfId="42" applyFont="1" applyFill="1" applyBorder="1" applyAlignment="1">
      <alignment horizontal="center" vertical="center" wrapText="1"/>
    </xf>
    <xf numFmtId="0" fontId="37" fillId="2" borderId="91" xfId="38" applyFont="1" applyFill="1" applyBorder="1" applyAlignment="1">
      <alignment horizontal="center" vertical="center" wrapText="1" readingOrder="2"/>
    </xf>
    <xf numFmtId="0" fontId="4" fillId="2" borderId="25" xfId="41" applyNumberFormat="1" applyFont="1" applyFill="1" applyBorder="1" applyAlignment="1">
      <alignment horizontal="right" vertical="center" indent="1"/>
    </xf>
    <xf numFmtId="3" fontId="19" fillId="2" borderId="25" xfId="14" applyNumberFormat="1" applyFont="1" applyFill="1" applyBorder="1" applyAlignment="1">
      <alignment horizontal="left" vertical="center" wrapText="1" indent="1" readingOrder="1"/>
    </xf>
    <xf numFmtId="0" fontId="4" fillId="2" borderId="22" xfId="42" applyFont="1" applyFill="1" applyBorder="1" applyAlignment="1">
      <alignment horizontal="center" vertical="center" wrapText="1"/>
    </xf>
    <xf numFmtId="3" fontId="19" fillId="5" borderId="14" xfId="14" applyNumberFormat="1" applyFont="1" applyFill="1" applyBorder="1" applyAlignment="1">
      <alignment horizontal="left" vertical="center" wrapText="1" indent="1" readingOrder="1"/>
    </xf>
    <xf numFmtId="0" fontId="37" fillId="5" borderId="52" xfId="38" applyFont="1" applyFill="1" applyBorder="1" applyAlignment="1">
      <alignment horizontal="center" vertical="center" wrapText="1" readingOrder="2"/>
    </xf>
    <xf numFmtId="3" fontId="19" fillId="5" borderId="29" xfId="41" applyNumberFormat="1" applyFont="1" applyFill="1" applyBorder="1" applyAlignment="1">
      <alignment horizontal="right" vertical="center" indent="1"/>
    </xf>
    <xf numFmtId="0" fontId="11" fillId="5" borderId="22" xfId="52" applyFont="1" applyFill="1" applyBorder="1" applyAlignment="1">
      <alignment horizontal="center" vertical="center"/>
    </xf>
    <xf numFmtId="0" fontId="37" fillId="4" borderId="0" xfId="38" applyFont="1" applyFill="1" applyBorder="1" applyAlignment="1">
      <alignment horizontal="center" vertical="center" wrapText="1" readingOrder="2"/>
    </xf>
    <xf numFmtId="0" fontId="20" fillId="5" borderId="28" xfId="35" applyFont="1" applyFill="1" applyBorder="1" applyAlignment="1">
      <alignment horizontal="center" vertical="center"/>
    </xf>
    <xf numFmtId="0" fontId="8" fillId="5" borderId="26" xfId="35" applyFont="1" applyFill="1" applyBorder="1" applyAlignment="1">
      <alignment horizontal="center" vertical="center"/>
    </xf>
    <xf numFmtId="0" fontId="37" fillId="2" borderId="21" xfId="38" applyFont="1" applyFill="1" applyBorder="1" applyAlignment="1">
      <alignment horizontal="center" vertical="center" wrapText="1" readingOrder="2"/>
    </xf>
    <xf numFmtId="0" fontId="4" fillId="2" borderId="25" xfId="41" applyNumberFormat="1" applyFont="1" applyFill="1" applyBorder="1">
      <alignment horizontal="right" vertical="center" indent="1"/>
    </xf>
    <xf numFmtId="0" fontId="19" fillId="2" borderId="20" xfId="42" applyFont="1" applyFill="1" applyBorder="1" applyAlignment="1">
      <alignment horizontal="center" vertical="center" wrapText="1"/>
    </xf>
    <xf numFmtId="168" fontId="19" fillId="2" borderId="29" xfId="51" applyNumberFormat="1" applyFont="1" applyFill="1" applyBorder="1" applyAlignment="1">
      <alignment horizontal="right" vertical="center" indent="1" readingOrder="1"/>
    </xf>
    <xf numFmtId="0" fontId="37" fillId="2" borderId="88" xfId="37" applyFont="1" applyFill="1" applyBorder="1" applyAlignment="1">
      <alignment horizontal="center" vertical="center" wrapText="1" readingOrder="2"/>
    </xf>
    <xf numFmtId="3" fontId="4" fillId="2" borderId="76" xfId="41" applyNumberFormat="1" applyFont="1" applyFill="1" applyBorder="1" applyAlignment="1">
      <alignment horizontal="right" vertical="center" indent="1"/>
    </xf>
    <xf numFmtId="165" fontId="4" fillId="2" borderId="76" xfId="41" applyNumberFormat="1" applyFont="1" applyFill="1" applyBorder="1">
      <alignment horizontal="right" vertical="center" indent="1"/>
    </xf>
    <xf numFmtId="3" fontId="19" fillId="2" borderId="76" xfId="41" applyNumberFormat="1" applyFont="1" applyFill="1" applyBorder="1">
      <alignment horizontal="right" vertical="center" indent="1"/>
    </xf>
    <xf numFmtId="165" fontId="19" fillId="2" borderId="76" xfId="41" applyNumberFormat="1" applyFont="1" applyFill="1" applyBorder="1">
      <alignment horizontal="right" vertical="center" indent="1"/>
    </xf>
    <xf numFmtId="0" fontId="4" fillId="2" borderId="89" xfId="42" applyFont="1" applyFill="1" applyBorder="1" applyAlignment="1">
      <alignment horizontal="center" vertical="center" wrapText="1"/>
    </xf>
    <xf numFmtId="0" fontId="37" fillId="4" borderId="94" xfId="37" applyFont="1" applyFill="1" applyBorder="1" applyAlignment="1">
      <alignment horizontal="center" vertical="center" wrapText="1" readingOrder="2"/>
    </xf>
    <xf numFmtId="3" fontId="19" fillId="4" borderId="95" xfId="41" applyNumberFormat="1" applyFont="1" applyFill="1" applyBorder="1" applyAlignment="1">
      <alignment horizontal="right" vertical="center" indent="1"/>
    </xf>
    <xf numFmtId="165" fontId="19" fillId="4" borderId="95" xfId="41" applyNumberFormat="1" applyFont="1" applyFill="1" applyBorder="1">
      <alignment horizontal="right" vertical="center" indent="1"/>
    </xf>
    <xf numFmtId="3" fontId="19" fillId="4" borderId="95" xfId="41" applyNumberFormat="1" applyFont="1" applyFill="1" applyBorder="1">
      <alignment horizontal="right" vertical="center" indent="1"/>
    </xf>
    <xf numFmtId="0" fontId="4" fillId="4" borderId="96" xfId="42" applyFont="1" applyFill="1" applyBorder="1" applyAlignment="1">
      <alignment horizontal="center" vertical="center" wrapText="1"/>
    </xf>
    <xf numFmtId="0" fontId="56" fillId="2" borderId="0" xfId="1" applyFont="1" applyFill="1" applyAlignment="1">
      <alignment horizontal="center" vertical="center"/>
    </xf>
    <xf numFmtId="0" fontId="37" fillId="2" borderId="0" xfId="1" applyFont="1" applyFill="1" applyAlignment="1">
      <alignment horizontal="right" vertical="center" wrapText="1" indent="1"/>
    </xf>
    <xf numFmtId="0" fontId="56" fillId="2" borderId="0" xfId="1" applyFont="1" applyFill="1" applyAlignment="1">
      <alignment horizontal="center" vertical="center"/>
    </xf>
    <xf numFmtId="0" fontId="37" fillId="2" borderId="0" xfId="1" applyFont="1" applyFill="1" applyAlignment="1">
      <alignment horizontal="right" vertical="center" wrapText="1" indent="1"/>
    </xf>
    <xf numFmtId="0" fontId="20" fillId="4" borderId="34" xfId="22" applyFont="1" applyFill="1" applyBorder="1" applyAlignment="1">
      <alignment horizontal="center" vertical="center" wrapText="1"/>
    </xf>
    <xf numFmtId="3" fontId="19" fillId="2" borderId="16" xfId="14" applyNumberFormat="1" applyFont="1" applyFill="1" applyBorder="1" applyAlignment="1">
      <alignment horizontal="left" vertical="center" wrapText="1" indent="1" readingOrder="1"/>
    </xf>
    <xf numFmtId="0" fontId="4" fillId="0" borderId="0" xfId="23" applyBorder="1" applyAlignment="1">
      <alignment vertical="center"/>
    </xf>
    <xf numFmtId="167" fontId="4" fillId="4" borderId="0" xfId="2" applyNumberFormat="1" applyFont="1" applyFill="1" applyBorder="1" applyAlignment="1">
      <alignment horizontal="left" vertical="center" wrapText="1" indent="1"/>
    </xf>
    <xf numFmtId="0" fontId="37" fillId="4" borderId="25" xfId="1" applyNumberFormat="1" applyFont="1" applyFill="1" applyBorder="1" applyAlignment="1">
      <alignment horizontal="center" wrapText="1"/>
    </xf>
    <xf numFmtId="0" fontId="8" fillId="4" borderId="46" xfId="1" applyNumberFormat="1" applyFont="1" applyFill="1" applyBorder="1" applyAlignment="1">
      <alignment horizontal="center" vertical="top" wrapText="1"/>
    </xf>
    <xf numFmtId="0" fontId="4" fillId="2" borderId="93" xfId="23" applyFont="1" applyFill="1" applyBorder="1" applyAlignment="1">
      <alignment vertical="center" wrapText="1" readingOrder="2"/>
    </xf>
    <xf numFmtId="0" fontId="65" fillId="2" borderId="0" xfId="1" applyFont="1" applyFill="1" applyAlignment="1">
      <alignment horizontal="center" vertical="center"/>
    </xf>
    <xf numFmtId="0" fontId="67" fillId="0" borderId="0" xfId="1" applyFont="1"/>
    <xf numFmtId="0" fontId="68" fillId="2" borderId="0" xfId="1" applyFont="1" applyFill="1" applyBorder="1" applyAlignment="1">
      <alignment horizontal="center" vertical="center"/>
    </xf>
    <xf numFmtId="49" fontId="70" fillId="2" borderId="98" xfId="1" applyNumberFormat="1" applyFont="1" applyFill="1" applyBorder="1" applyAlignment="1">
      <alignment horizontal="center" vertical="center" wrapText="1" readingOrder="1"/>
    </xf>
    <xf numFmtId="0" fontId="70" fillId="2" borderId="98" xfId="1" applyFont="1" applyFill="1" applyBorder="1" applyAlignment="1">
      <alignment horizontal="center" vertical="center" wrapText="1" readingOrder="1"/>
    </xf>
    <xf numFmtId="49" fontId="19" fillId="0" borderId="99" xfId="1" applyNumberFormat="1" applyFont="1" applyBorder="1" applyAlignment="1">
      <alignment horizontal="center" vertical="center" wrapText="1" readingOrder="1"/>
    </xf>
    <xf numFmtId="0" fontId="19" fillId="0" borderId="99" xfId="1" applyFont="1" applyBorder="1" applyAlignment="1">
      <alignment horizontal="center" vertical="center" wrapText="1" readingOrder="1"/>
    </xf>
    <xf numFmtId="49" fontId="70" fillId="2" borderId="99" xfId="1" applyNumberFormat="1" applyFont="1" applyFill="1" applyBorder="1" applyAlignment="1">
      <alignment horizontal="center" vertical="center" wrapText="1" readingOrder="1"/>
    </xf>
    <xf numFmtId="0" fontId="70" fillId="2" borderId="99" xfId="1" applyFont="1" applyFill="1" applyBorder="1" applyAlignment="1">
      <alignment horizontal="center" vertical="center" wrapText="1" readingOrder="1"/>
    </xf>
    <xf numFmtId="49" fontId="70" fillId="0" borderId="99" xfId="1" applyNumberFormat="1" applyFont="1" applyBorder="1" applyAlignment="1">
      <alignment horizontal="center" vertical="center" wrapText="1" readingOrder="1"/>
    </xf>
    <xf numFmtId="49" fontId="19" fillId="0" borderId="100" xfId="1" applyNumberFormat="1" applyFont="1" applyBorder="1" applyAlignment="1">
      <alignment horizontal="center" vertical="center" wrapText="1" readingOrder="1"/>
    </xf>
    <xf numFmtId="0" fontId="19" fillId="0" borderId="100" xfId="1" applyFont="1" applyBorder="1" applyAlignment="1">
      <alignment horizontal="center" vertical="center" wrapText="1" readingOrder="1"/>
    </xf>
    <xf numFmtId="0" fontId="67" fillId="2" borderId="0" xfId="1" applyFont="1" applyFill="1"/>
    <xf numFmtId="0" fontId="69" fillId="6" borderId="97" xfId="1" applyFont="1" applyFill="1" applyBorder="1" applyAlignment="1">
      <alignment horizontal="center" vertical="center" wrapText="1" readingOrder="2"/>
    </xf>
    <xf numFmtId="49" fontId="70" fillId="6" borderId="97" xfId="1" applyNumberFormat="1" applyFont="1" applyFill="1" applyBorder="1" applyAlignment="1">
      <alignment horizontal="center" vertical="center" wrapText="1" readingOrder="1"/>
    </xf>
    <xf numFmtId="0" fontId="70" fillId="6" borderId="97" xfId="1" applyFont="1" applyFill="1" applyBorder="1" applyAlignment="1">
      <alignment horizontal="center" vertical="center" wrapText="1" readingOrder="1"/>
    </xf>
    <xf numFmtId="0" fontId="72" fillId="6" borderId="97" xfId="1" applyFont="1" applyFill="1" applyBorder="1" applyAlignment="1">
      <alignment horizontal="center" vertical="center" wrapText="1" readingOrder="2"/>
    </xf>
    <xf numFmtId="0" fontId="73" fillId="2" borderId="99" xfId="1" applyFont="1" applyFill="1" applyBorder="1" applyAlignment="1">
      <alignment horizontal="center" vertical="center" readingOrder="2"/>
    </xf>
    <xf numFmtId="0" fontId="74" fillId="2" borderId="99" xfId="1" applyFont="1" applyFill="1" applyBorder="1" applyAlignment="1">
      <alignment horizontal="center" vertical="center" wrapText="1" readingOrder="2"/>
    </xf>
    <xf numFmtId="0" fontId="38" fillId="0" borderId="99" xfId="1" applyFont="1" applyBorder="1" applyAlignment="1">
      <alignment horizontal="right" vertical="center" wrapText="1" indent="1" readingOrder="2"/>
    </xf>
    <xf numFmtId="0" fontId="21" fillId="0" borderId="99" xfId="0" applyFont="1" applyBorder="1" applyAlignment="1">
      <alignment horizontal="left" vertical="center" wrapText="1" indent="1" readingOrder="1"/>
    </xf>
    <xf numFmtId="0" fontId="38" fillId="0" borderId="100" xfId="1" applyFont="1" applyBorder="1" applyAlignment="1">
      <alignment horizontal="right" vertical="center" wrapText="1" indent="1" readingOrder="2"/>
    </xf>
    <xf numFmtId="0" fontId="21" fillId="0" borderId="100" xfId="0" applyFont="1" applyBorder="1" applyAlignment="1">
      <alignment horizontal="left" vertical="center" wrapText="1" indent="1" readingOrder="1"/>
    </xf>
    <xf numFmtId="0" fontId="69" fillId="6" borderId="101" xfId="1" applyFont="1" applyFill="1" applyBorder="1" applyAlignment="1">
      <alignment horizontal="center" vertical="center" wrapText="1" readingOrder="2"/>
    </xf>
    <xf numFmtId="0" fontId="72" fillId="6" borderId="102" xfId="1" applyFont="1" applyFill="1" applyBorder="1" applyAlignment="1">
      <alignment horizontal="center" vertical="center" wrapText="1" readingOrder="2"/>
    </xf>
    <xf numFmtId="0" fontId="73" fillId="2" borderId="103" xfId="1" applyFont="1" applyFill="1" applyBorder="1" applyAlignment="1">
      <alignment horizontal="center" vertical="center" readingOrder="2"/>
    </xf>
    <xf numFmtId="0" fontId="74" fillId="2" borderId="104" xfId="1" applyFont="1" applyFill="1" applyBorder="1" applyAlignment="1">
      <alignment horizontal="center" vertical="center" wrapText="1" readingOrder="2"/>
    </xf>
    <xf numFmtId="0" fontId="38" fillId="0" borderId="105" xfId="1" applyFont="1" applyBorder="1" applyAlignment="1">
      <alignment horizontal="right" vertical="center" wrapText="1" indent="1" readingOrder="2"/>
    </xf>
    <xf numFmtId="0" fontId="21" fillId="0" borderId="106" xfId="0" applyFont="1" applyBorder="1" applyAlignment="1">
      <alignment horizontal="left" vertical="center" wrapText="1" indent="1" readingOrder="1"/>
    </xf>
    <xf numFmtId="0" fontId="73" fillId="2" borderId="105" xfId="1" applyFont="1" applyFill="1" applyBorder="1" applyAlignment="1">
      <alignment horizontal="center" vertical="center" readingOrder="2"/>
    </xf>
    <xf numFmtId="0" fontId="74" fillId="2" borderId="106" xfId="1" applyFont="1" applyFill="1" applyBorder="1" applyAlignment="1">
      <alignment horizontal="center" vertical="center" wrapText="1" readingOrder="2"/>
    </xf>
    <xf numFmtId="0" fontId="38" fillId="0" borderId="107" xfId="1" applyFont="1" applyBorder="1" applyAlignment="1">
      <alignment horizontal="right" vertical="center" wrapText="1" indent="1" readingOrder="2"/>
    </xf>
    <xf numFmtId="0" fontId="21" fillId="0" borderId="108" xfId="0" applyFont="1" applyBorder="1" applyAlignment="1">
      <alignment horizontal="left" vertical="center" wrapText="1" indent="1" readingOrder="1"/>
    </xf>
    <xf numFmtId="1" fontId="75" fillId="2" borderId="33" xfId="23" applyNumberFormat="1" applyFont="1" applyFill="1" applyBorder="1" applyAlignment="1">
      <alignment horizontal="right" vertical="center"/>
    </xf>
    <xf numFmtId="1" fontId="67" fillId="2" borderId="33" xfId="23" applyNumberFormat="1" applyFont="1" applyFill="1" applyBorder="1" applyAlignment="1">
      <alignment vertical="center"/>
    </xf>
    <xf numFmtId="1" fontId="77" fillId="2" borderId="33" xfId="23" applyNumberFormat="1" applyFont="1" applyFill="1" applyBorder="1" applyAlignment="1">
      <alignment horizontal="left" vertical="center"/>
    </xf>
    <xf numFmtId="1" fontId="67" fillId="0" borderId="33" xfId="23" applyNumberFormat="1" applyFont="1" applyBorder="1" applyAlignment="1">
      <alignment vertical="center"/>
    </xf>
    <xf numFmtId="0" fontId="78" fillId="0" borderId="0" xfId="52" applyFont="1" applyBorder="1" applyAlignment="1">
      <alignment horizontal="center" vertical="center" wrapText="1"/>
    </xf>
    <xf numFmtId="3" fontId="4" fillId="2" borderId="0" xfId="41" applyNumberFormat="1" applyFont="1" applyFill="1" applyBorder="1" applyAlignment="1">
      <alignment horizontal="right" vertical="center" indent="1" readingOrder="1"/>
    </xf>
    <xf numFmtId="1" fontId="19" fillId="2" borderId="0" xfId="37" applyNumberFormat="1" applyFont="1" applyFill="1" applyBorder="1" applyAlignment="1">
      <alignment horizontal="right" vertical="center" indent="1" readingOrder="1"/>
    </xf>
    <xf numFmtId="0" fontId="4" fillId="4" borderId="0" xfId="41" applyNumberFormat="1" applyFont="1" applyFill="1" applyBorder="1" applyAlignment="1">
      <alignment horizontal="right" vertical="center" indent="1" readingOrder="1"/>
    </xf>
    <xf numFmtId="1" fontId="19" fillId="4" borderId="0" xfId="37" applyNumberFormat="1" applyFont="1" applyFill="1" applyBorder="1" applyAlignment="1">
      <alignment horizontal="right" vertical="center" indent="1" readingOrder="1"/>
    </xf>
    <xf numFmtId="0" fontId="4" fillId="2" borderId="0" xfId="41" applyNumberFormat="1" applyFont="1" applyFill="1" applyBorder="1" applyAlignment="1">
      <alignment horizontal="right" vertical="center" indent="1" readingOrder="1"/>
    </xf>
    <xf numFmtId="3" fontId="4" fillId="4" borderId="0" xfId="41" applyNumberFormat="1" applyFont="1" applyFill="1" applyBorder="1" applyAlignment="1">
      <alignment horizontal="right" vertical="center" indent="1" readingOrder="1"/>
    </xf>
    <xf numFmtId="167" fontId="25" fillId="2" borderId="77" xfId="2" applyNumberFormat="1" applyFont="1" applyFill="1" applyBorder="1" applyAlignment="1">
      <alignment horizontal="left" vertical="center" wrapText="1" indent="1"/>
    </xf>
    <xf numFmtId="167" fontId="25" fillId="2" borderId="0" xfId="2" applyNumberFormat="1" applyFont="1" applyFill="1" applyBorder="1" applyAlignment="1">
      <alignment horizontal="left" vertical="center" wrapText="1" indent="1"/>
    </xf>
    <xf numFmtId="167" fontId="25" fillId="4" borderId="0" xfId="2" applyNumberFormat="1" applyFont="1" applyFill="1" applyBorder="1" applyAlignment="1">
      <alignment horizontal="left" vertical="center" wrapText="1" indent="1"/>
    </xf>
    <xf numFmtId="0" fontId="4" fillId="2" borderId="25" xfId="37" applyNumberFormat="1" applyFont="1" applyFill="1" applyBorder="1" applyAlignment="1">
      <alignment vertical="center" wrapText="1" readingOrder="1"/>
    </xf>
    <xf numFmtId="1" fontId="4" fillId="2" borderId="25" xfId="37" applyNumberFormat="1" applyFont="1" applyFill="1" applyBorder="1" applyAlignment="1">
      <alignment horizontal="right" vertical="center" wrapText="1" indent="1" readingOrder="1"/>
    </xf>
    <xf numFmtId="0" fontId="4" fillId="4" borderId="25" xfId="37" applyNumberFormat="1" applyFont="1" applyFill="1" applyBorder="1" applyAlignment="1">
      <alignment horizontal="right" vertical="center" wrapText="1" indent="1" readingOrder="1"/>
    </xf>
    <xf numFmtId="1" fontId="4" fillId="2" borderId="34" xfId="37" applyNumberFormat="1" applyFont="1" applyFill="1" applyBorder="1" applyAlignment="1">
      <alignment vertical="center" wrapText="1" readingOrder="1"/>
    </xf>
    <xf numFmtId="1" fontId="4" fillId="4" borderId="25" xfId="37" applyNumberFormat="1" applyFont="1" applyFill="1" applyBorder="1" applyAlignment="1">
      <alignment vertical="center" wrapText="1" readingOrder="1"/>
    </xf>
    <xf numFmtId="1" fontId="4" fillId="2" borderId="25" xfId="37" applyNumberFormat="1" applyFont="1" applyFill="1" applyBorder="1" applyAlignment="1">
      <alignment vertical="center" wrapText="1" readingOrder="1"/>
    </xf>
    <xf numFmtId="0" fontId="4" fillId="4" borderId="25" xfId="37" applyNumberFormat="1" applyFont="1" applyFill="1" applyBorder="1" applyAlignment="1">
      <alignment vertical="center" wrapText="1" readingOrder="1"/>
    </xf>
    <xf numFmtId="0" fontId="4" fillId="2" borderId="35" xfId="37" applyNumberFormat="1" applyFont="1" applyFill="1" applyBorder="1" applyAlignment="1">
      <alignment horizontal="right" vertical="center" wrapText="1" readingOrder="1"/>
    </xf>
    <xf numFmtId="0" fontId="4" fillId="4" borderId="25" xfId="37" applyNumberFormat="1" applyFont="1" applyFill="1" applyBorder="1" applyAlignment="1">
      <alignment horizontal="right" vertical="center" wrapText="1" readingOrder="1"/>
    </xf>
    <xf numFmtId="3" fontId="4" fillId="2" borderId="54" xfId="41" applyNumberFormat="1" applyFont="1" applyFill="1" applyBorder="1" applyAlignment="1">
      <alignment horizontal="right" vertical="center" indent="1" readingOrder="1"/>
    </xf>
    <xf numFmtId="0" fontId="4" fillId="4" borderId="55" xfId="41" applyNumberFormat="1" applyFont="1" applyFill="1" applyBorder="1" applyAlignment="1">
      <alignment horizontal="right" vertical="center" indent="1" readingOrder="1"/>
    </xf>
    <xf numFmtId="3" fontId="4" fillId="2" borderId="55" xfId="41" applyNumberFormat="1" applyFont="1" applyFill="1" applyBorder="1" applyAlignment="1">
      <alignment horizontal="right" vertical="center" indent="1" readingOrder="1"/>
    </xf>
    <xf numFmtId="0" fontId="4" fillId="2" borderId="55" xfId="41" applyNumberFormat="1" applyFont="1" applyFill="1" applyBorder="1" applyAlignment="1">
      <alignment horizontal="right" vertical="center" indent="1" readingOrder="1"/>
    </xf>
    <xf numFmtId="3" fontId="4" fillId="4" borderId="55" xfId="41" applyNumberFormat="1" applyFont="1" applyFill="1" applyBorder="1" applyAlignment="1">
      <alignment horizontal="right" vertical="center" indent="1" readingOrder="1"/>
    </xf>
    <xf numFmtId="0" fontId="4" fillId="4" borderId="56" xfId="41" applyNumberFormat="1" applyFont="1" applyFill="1" applyBorder="1" applyAlignment="1">
      <alignment horizontal="right" vertical="center" indent="1" readingOrder="1"/>
    </xf>
    <xf numFmtId="1" fontId="19" fillId="2" borderId="29" xfId="37" applyNumberFormat="1" applyFont="1" applyFill="1" applyBorder="1" applyAlignment="1">
      <alignment horizontal="right" vertical="center" indent="1" readingOrder="1"/>
    </xf>
    <xf numFmtId="3" fontId="19" fillId="5" borderId="29" xfId="41" applyNumberFormat="1" applyFont="1" applyFill="1" applyBorder="1" applyAlignment="1">
      <alignment horizontal="center" vertical="center"/>
    </xf>
    <xf numFmtId="3" fontId="19" fillId="5" borderId="29" xfId="36" applyNumberFormat="1" applyFont="1" applyFill="1" applyBorder="1" applyAlignment="1">
      <alignment horizontal="center" vertical="center"/>
    </xf>
    <xf numFmtId="0" fontId="16" fillId="4" borderId="55" xfId="37" applyNumberFormat="1" applyFont="1" applyFill="1" applyBorder="1" applyAlignment="1">
      <alignment horizontal="left" vertical="center" wrapText="1" indent="1"/>
    </xf>
    <xf numFmtId="1" fontId="23" fillId="4" borderId="55" xfId="37" applyNumberFormat="1" applyFont="1" applyFill="1" applyBorder="1" applyAlignment="1">
      <alignment horizontal="left" vertical="center" wrapText="1" indent="1"/>
    </xf>
    <xf numFmtId="1" fontId="23" fillId="4" borderId="55" xfId="37" applyNumberFormat="1" applyFont="1" applyFill="1" applyBorder="1" applyAlignment="1">
      <alignment horizontal="left" vertical="center" wrapText="1" indent="1" readingOrder="1"/>
    </xf>
    <xf numFmtId="0" fontId="16" fillId="4" borderId="60" xfId="42" applyFont="1" applyFill="1" applyBorder="1" applyAlignment="1">
      <alignment horizontal="left" vertical="center" wrapText="1" indent="1"/>
    </xf>
    <xf numFmtId="0" fontId="16" fillId="2" borderId="55" xfId="37" applyNumberFormat="1" applyFont="1" applyFill="1" applyBorder="1" applyAlignment="1">
      <alignment horizontal="left" vertical="center" wrapText="1" indent="1"/>
    </xf>
    <xf numFmtId="1" fontId="23" fillId="2" borderId="55" xfId="37" applyNumberFormat="1" applyFont="1" applyFill="1" applyBorder="1" applyAlignment="1">
      <alignment horizontal="left" vertical="center" wrapText="1" indent="1"/>
    </xf>
    <xf numFmtId="1" fontId="23" fillId="2" borderId="55" xfId="37" applyNumberFormat="1" applyFont="1" applyFill="1" applyBorder="1" applyAlignment="1">
      <alignment horizontal="left" vertical="center" wrapText="1" indent="1" readingOrder="1"/>
    </xf>
    <xf numFmtId="0" fontId="16" fillId="2" borderId="60" xfId="42" applyFont="1" applyFill="1" applyBorder="1" applyAlignment="1">
      <alignment horizontal="left" vertical="center" wrapText="1" indent="1"/>
    </xf>
    <xf numFmtId="0" fontId="16" fillId="4" borderId="25" xfId="37" applyNumberFormat="1" applyFont="1" applyFill="1" applyBorder="1" applyAlignment="1">
      <alignment horizontal="left" vertical="center" wrapText="1" indent="1" readingOrder="1"/>
    </xf>
    <xf numFmtId="1" fontId="23" fillId="4" borderId="25" xfId="37" applyNumberFormat="1" applyFont="1" applyFill="1" applyBorder="1" applyAlignment="1">
      <alignment horizontal="left" vertical="center" wrapText="1" indent="1" readingOrder="1"/>
    </xf>
    <xf numFmtId="0" fontId="16" fillId="2" borderId="25" xfId="37" applyNumberFormat="1" applyFont="1" applyFill="1" applyBorder="1" applyAlignment="1">
      <alignment horizontal="left" vertical="center" wrapText="1" indent="1" readingOrder="1"/>
    </xf>
    <xf numFmtId="1" fontId="23" fillId="2" borderId="25" xfId="37" applyNumberFormat="1" applyFont="1" applyFill="1" applyBorder="1" applyAlignment="1">
      <alignment horizontal="left" vertical="center" wrapText="1" indent="1" readingOrder="1"/>
    </xf>
    <xf numFmtId="0" fontId="16" fillId="2" borderId="58" xfId="42" applyFont="1" applyFill="1" applyBorder="1" applyAlignment="1">
      <alignment horizontal="left" vertical="center" wrapText="1" indent="1"/>
    </xf>
    <xf numFmtId="1" fontId="4" fillId="4" borderId="25" xfId="37" applyNumberFormat="1" applyFont="1" applyFill="1" applyBorder="1" applyAlignment="1">
      <alignment horizontal="right" vertical="center" wrapText="1" indent="1" readingOrder="1"/>
    </xf>
    <xf numFmtId="166" fontId="4" fillId="2" borderId="76" xfId="41" applyNumberFormat="1" applyFont="1" applyFill="1" applyBorder="1">
      <alignment horizontal="right" vertical="center" indent="1"/>
    </xf>
    <xf numFmtId="3" fontId="46" fillId="2" borderId="25" xfId="41" applyNumberFormat="1" applyFont="1" applyFill="1" applyBorder="1" applyAlignment="1">
      <alignment horizontal="right" vertical="center" indent="1"/>
    </xf>
    <xf numFmtId="3" fontId="48" fillId="5" borderId="29" xfId="41" applyNumberFormat="1" applyFont="1" applyFill="1" applyBorder="1" applyAlignment="1">
      <alignment horizontal="right" vertical="center" indent="1"/>
    </xf>
    <xf numFmtId="167" fontId="4" fillId="2" borderId="25" xfId="51" applyNumberFormat="1" applyFont="1" applyFill="1" applyBorder="1" applyAlignment="1">
      <alignment horizontal="left" vertical="center" wrapText="1" indent="1" readingOrder="1"/>
    </xf>
    <xf numFmtId="167" fontId="4" fillId="4" borderId="25" xfId="51" applyNumberFormat="1" applyFont="1" applyFill="1" applyBorder="1" applyAlignment="1">
      <alignment horizontal="left" vertical="center" wrapText="1" indent="1" readingOrder="1"/>
    </xf>
    <xf numFmtId="167" fontId="4" fillId="4" borderId="25" xfId="51" applyNumberFormat="1" applyFont="1" applyFill="1" applyBorder="1" applyAlignment="1">
      <alignment horizontal="right" vertical="center" wrapText="1" indent="1" readingOrder="1"/>
    </xf>
    <xf numFmtId="167" fontId="4" fillId="2" borderId="25" xfId="51" applyNumberFormat="1" applyFont="1" applyFill="1" applyBorder="1" applyAlignment="1">
      <alignment horizontal="right" vertical="center" wrapText="1" indent="1" readingOrder="1"/>
    </xf>
    <xf numFmtId="0" fontId="36" fillId="2" borderId="0" xfId="1" applyFont="1" applyFill="1" applyAlignment="1">
      <alignment horizontal="right" vertical="center" wrapText="1" indent="1"/>
    </xf>
    <xf numFmtId="0" fontId="58" fillId="2" borderId="0" xfId="1" applyFont="1" applyFill="1" applyAlignment="1">
      <alignment horizontal="left" vertical="center" wrapText="1" indent="1"/>
    </xf>
    <xf numFmtId="0" fontId="56" fillId="2" borderId="0" xfId="1" applyFont="1" applyFill="1" applyAlignment="1">
      <alignment horizontal="center" vertical="center"/>
    </xf>
    <xf numFmtId="0" fontId="59" fillId="2" borderId="0" xfId="1" applyFont="1" applyFill="1" applyAlignment="1">
      <alignment horizontal="center" vertical="center" wrapText="1"/>
    </xf>
    <xf numFmtId="0" fontId="59" fillId="2" borderId="0" xfId="1" applyFont="1" applyFill="1" applyAlignment="1">
      <alignment horizontal="center" vertical="center"/>
    </xf>
    <xf numFmtId="0" fontId="37" fillId="2" borderId="0" xfId="1" applyFont="1" applyFill="1" applyAlignment="1">
      <alignment horizontal="right" vertical="center" wrapText="1" indent="1"/>
    </xf>
    <xf numFmtId="0" fontId="42" fillId="2" borderId="0" xfId="1" applyFont="1" applyFill="1" applyAlignment="1">
      <alignment horizontal="left" vertical="center" wrapText="1" indent="1"/>
    </xf>
    <xf numFmtId="0" fontId="65" fillId="2" borderId="0" xfId="1" applyFont="1" applyFill="1" applyAlignment="1">
      <alignment horizontal="center" vertical="center"/>
    </xf>
    <xf numFmtId="0" fontId="66" fillId="2" borderId="0" xfId="1" applyFont="1" applyFill="1" applyAlignment="1">
      <alignment horizontal="center" vertical="center" wrapText="1"/>
    </xf>
    <xf numFmtId="0" fontId="66" fillId="2" borderId="0" xfId="1" applyFont="1" applyFill="1" applyAlignment="1">
      <alignment horizontal="center" vertical="center"/>
    </xf>
    <xf numFmtId="0" fontId="19" fillId="2" borderId="0" xfId="1" applyFont="1" applyFill="1" applyAlignment="1">
      <alignment horizontal="left" vertical="center" wrapText="1" indent="1"/>
    </xf>
    <xf numFmtId="0" fontId="4" fillId="2" borderId="0" xfId="1" applyFill="1" applyAlignment="1">
      <alignment horizontal="center"/>
    </xf>
    <xf numFmtId="0" fontId="76" fillId="2" borderId="0" xfId="1" applyFont="1" applyFill="1" applyAlignment="1">
      <alignment horizontal="center" vertical="center"/>
    </xf>
    <xf numFmtId="0" fontId="4" fillId="2" borderId="0" xfId="1" applyFont="1" applyFill="1" applyAlignment="1">
      <alignment horizontal="left" vertical="center" wrapText="1" indent="1"/>
    </xf>
    <xf numFmtId="0" fontId="25" fillId="2" borderId="53" xfId="47" applyNumberFormat="1" applyFont="1" applyFill="1" applyBorder="1" applyAlignment="1">
      <alignment horizontal="left" vertical="center"/>
    </xf>
    <xf numFmtId="0" fontId="4" fillId="2" borderId="0" xfId="47" applyNumberFormat="1" applyFont="1" applyFill="1" applyAlignment="1">
      <alignment horizontal="right" vertical="center"/>
    </xf>
    <xf numFmtId="0" fontId="36" fillId="2" borderId="0" xfId="47" applyNumberFormat="1" applyFont="1" applyFill="1" applyAlignment="1">
      <alignment horizontal="center" vertical="center" wrapText="1"/>
    </xf>
    <xf numFmtId="0" fontId="37" fillId="2" borderId="0" xfId="47" applyNumberFormat="1" applyFont="1" applyFill="1" applyAlignment="1">
      <alignment horizontal="center" vertical="center" wrapText="1"/>
    </xf>
    <xf numFmtId="0" fontId="19" fillId="2" borderId="0" xfId="24" applyFont="1" applyFill="1" applyAlignment="1">
      <alignment horizontal="center" vertical="center" wrapText="1" readingOrder="2"/>
    </xf>
    <xf numFmtId="0" fontId="37" fillId="4" borderId="19" xfId="47" applyNumberFormat="1" applyFont="1" applyFill="1" applyBorder="1" applyAlignment="1">
      <alignment horizontal="center" vertical="center" wrapText="1"/>
    </xf>
    <xf numFmtId="0" fontId="37" fillId="4" borderId="23" xfId="47" applyNumberFormat="1" applyFont="1" applyFill="1" applyBorder="1" applyAlignment="1">
      <alignment horizontal="center" vertical="center" wrapText="1"/>
    </xf>
    <xf numFmtId="49" fontId="37" fillId="4" borderId="26" xfId="1" applyNumberFormat="1" applyFont="1" applyFill="1" applyBorder="1" applyAlignment="1">
      <alignment horizontal="center" vertical="center" wrapText="1"/>
    </xf>
    <xf numFmtId="49" fontId="37" fillId="4" borderId="27" xfId="1" applyNumberFormat="1" applyFont="1" applyFill="1" applyBorder="1" applyAlignment="1">
      <alignment horizontal="center" vertical="center" wrapText="1"/>
    </xf>
    <xf numFmtId="49" fontId="37" fillId="4" borderId="28" xfId="1" applyNumberFormat="1" applyFont="1" applyFill="1" applyBorder="1" applyAlignment="1">
      <alignment horizontal="center" vertical="center" wrapText="1"/>
    </xf>
    <xf numFmtId="0" fontId="8" fillId="4" borderId="18" xfId="47" applyNumberFormat="1" applyFont="1" applyFill="1" applyBorder="1" applyAlignment="1">
      <alignment horizontal="center" vertical="center" wrapText="1"/>
    </xf>
    <xf numFmtId="0" fontId="8" fillId="4" borderId="22" xfId="47" applyNumberFormat="1" applyFont="1" applyFill="1" applyBorder="1" applyAlignment="1">
      <alignment horizontal="center" vertical="center" wrapText="1"/>
    </xf>
    <xf numFmtId="0" fontId="8" fillId="2" borderId="0" xfId="24" applyFont="1" applyFill="1" applyAlignment="1">
      <alignment horizontal="center" vertical="center" wrapText="1" readingOrder="2"/>
    </xf>
    <xf numFmtId="167" fontId="21" fillId="2" borderId="93" xfId="2" applyNumberFormat="1" applyFont="1" applyFill="1" applyBorder="1" applyAlignment="1">
      <alignment horizontal="left" vertical="center" wrapText="1"/>
    </xf>
    <xf numFmtId="0" fontId="37" fillId="4" borderId="19" xfId="47" applyNumberFormat="1" applyFont="1" applyFill="1" applyBorder="1" applyAlignment="1">
      <alignment horizontal="center" vertical="center"/>
    </xf>
    <xf numFmtId="0" fontId="37" fillId="4" borderId="21" xfId="47" applyNumberFormat="1" applyFont="1" applyFill="1" applyBorder="1" applyAlignment="1">
      <alignment horizontal="center" vertical="center"/>
    </xf>
    <xf numFmtId="0" fontId="37" fillId="4" borderId="49" xfId="47" applyNumberFormat="1" applyFont="1" applyFill="1" applyBorder="1" applyAlignment="1">
      <alignment horizontal="center" vertical="center"/>
    </xf>
    <xf numFmtId="0" fontId="37" fillId="2" borderId="0" xfId="24" applyFont="1" applyFill="1" applyAlignment="1">
      <alignment horizontal="center" vertical="center" wrapText="1" readingOrder="2"/>
    </xf>
    <xf numFmtId="0" fontId="19" fillId="2" borderId="0" xfId="47" applyNumberFormat="1" applyFont="1" applyFill="1" applyAlignment="1">
      <alignment horizontal="center" vertical="center" wrapText="1"/>
    </xf>
    <xf numFmtId="0" fontId="7" fillId="2" borderId="0" xfId="47" applyNumberFormat="1" applyFont="1" applyFill="1" applyAlignment="1">
      <alignment horizontal="center" vertical="center" wrapText="1"/>
    </xf>
    <xf numFmtId="0" fontId="8" fillId="2" borderId="0" xfId="24" applyFont="1" applyFill="1" applyAlignment="1">
      <alignment horizontal="center" vertical="center" wrapText="1" readingOrder="1"/>
    </xf>
    <xf numFmtId="0" fontId="8" fillId="4" borderId="34" xfId="47" applyNumberFormat="1" applyFont="1" applyFill="1" applyBorder="1" applyAlignment="1">
      <alignment horizontal="center" vertical="center" wrapText="1"/>
    </xf>
    <xf numFmtId="0" fontId="8" fillId="4" borderId="25" xfId="47" applyNumberFormat="1" applyFont="1" applyFill="1" applyBorder="1" applyAlignment="1">
      <alignment horizontal="center" vertical="center" wrapText="1"/>
    </xf>
    <xf numFmtId="0" fontId="8" fillId="4" borderId="46" xfId="47" applyNumberFormat="1" applyFont="1" applyFill="1" applyBorder="1" applyAlignment="1">
      <alignment horizontal="center" vertical="center" wrapText="1"/>
    </xf>
    <xf numFmtId="0" fontId="37" fillId="4" borderId="26" xfId="1" applyNumberFormat="1" applyFont="1" applyFill="1" applyBorder="1" applyAlignment="1">
      <alignment horizontal="center" vertical="center" wrapText="1"/>
    </xf>
    <xf numFmtId="0" fontId="37" fillId="4" borderId="27" xfId="1" applyNumberFormat="1" applyFont="1" applyFill="1" applyBorder="1" applyAlignment="1">
      <alignment horizontal="center" vertical="center" wrapText="1"/>
    </xf>
    <xf numFmtId="0" fontId="37" fillId="4" borderId="28" xfId="1" applyNumberFormat="1" applyFont="1" applyFill="1" applyBorder="1" applyAlignment="1">
      <alignment horizontal="center" vertical="center" wrapText="1"/>
    </xf>
    <xf numFmtId="0" fontId="4" fillId="2" borderId="93" xfId="23" applyFont="1" applyFill="1" applyBorder="1" applyAlignment="1">
      <alignment horizontal="right" vertical="center" wrapText="1" readingOrder="2"/>
    </xf>
    <xf numFmtId="0" fontId="75" fillId="2" borderId="0" xfId="1" applyFont="1" applyFill="1" applyAlignment="1">
      <alignment horizontal="center" vertical="top"/>
    </xf>
    <xf numFmtId="0" fontId="65" fillId="2" borderId="0" xfId="1" applyFont="1" applyFill="1" applyAlignment="1">
      <alignment horizontal="center" vertical="top"/>
    </xf>
    <xf numFmtId="0" fontId="76" fillId="2" borderId="0" xfId="1" applyFont="1" applyFill="1" applyAlignment="1">
      <alignment horizontal="center" vertical="top" wrapText="1"/>
    </xf>
    <xf numFmtId="0" fontId="66" fillId="2" borderId="0" xfId="1" applyFont="1" applyFill="1" applyAlignment="1">
      <alignment horizontal="center" vertical="top"/>
    </xf>
    <xf numFmtId="0" fontId="36" fillId="2" borderId="0" xfId="6" applyFont="1" applyFill="1" applyAlignment="1">
      <alignment horizontal="center" vertical="center"/>
    </xf>
    <xf numFmtId="0" fontId="37" fillId="2" borderId="0" xfId="6" applyFont="1" applyFill="1" applyAlignment="1">
      <alignment horizontal="center" vertical="center" readingOrder="2"/>
    </xf>
    <xf numFmtId="0" fontId="19" fillId="2" borderId="0" xfId="6" applyFont="1" applyFill="1" applyAlignment="1">
      <alignment horizontal="center" vertical="center" readingOrder="2"/>
    </xf>
    <xf numFmtId="0" fontId="8" fillId="2" borderId="0" xfId="6" applyFont="1" applyFill="1" applyAlignment="1">
      <alignment horizontal="center" vertical="center"/>
    </xf>
    <xf numFmtId="0" fontId="37" fillId="4" borderId="17" xfId="1" applyFont="1" applyFill="1" applyBorder="1" applyAlignment="1">
      <alignment horizontal="center" vertical="center" wrapText="1"/>
    </xf>
    <xf numFmtId="0" fontId="37" fillId="4" borderId="77" xfId="1" applyFont="1" applyFill="1" applyBorder="1" applyAlignment="1">
      <alignment horizontal="center" vertical="center" wrapText="1"/>
    </xf>
    <xf numFmtId="0" fontId="37" fillId="4" borderId="29" xfId="22" applyFont="1" applyFill="1" applyBorder="1" applyAlignment="1">
      <alignment horizontal="center" vertical="center" wrapText="1"/>
    </xf>
    <xf numFmtId="1" fontId="8" fillId="4" borderId="67" xfId="12" applyFont="1" applyFill="1" applyBorder="1" applyAlignment="1">
      <alignment horizontal="center" vertical="center" wrapText="1"/>
    </xf>
    <xf numFmtId="1" fontId="8" fillId="4" borderId="68" xfId="12" applyFont="1" applyFill="1" applyBorder="1" applyAlignment="1">
      <alignment horizontal="center" vertical="center" wrapText="1"/>
    </xf>
    <xf numFmtId="0" fontId="19" fillId="4" borderId="35" xfId="1" applyFont="1" applyFill="1" applyBorder="1" applyAlignment="1">
      <alignment horizontal="center" vertical="center" wrapText="1"/>
    </xf>
    <xf numFmtId="0" fontId="37" fillId="4" borderId="14"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8" fillId="4" borderId="14" xfId="1" applyFont="1" applyFill="1" applyBorder="1" applyAlignment="1">
      <alignment horizontal="center" vertical="center" wrapText="1"/>
    </xf>
    <xf numFmtId="0" fontId="8" fillId="4" borderId="77" xfId="1" applyFont="1" applyFill="1" applyBorder="1" applyAlignment="1">
      <alignment horizontal="center" vertical="center" wrapText="1"/>
    </xf>
    <xf numFmtId="0" fontId="37" fillId="4" borderId="34" xfId="1" applyFont="1" applyFill="1" applyBorder="1" applyAlignment="1">
      <alignment horizontal="center" vertical="center" wrapText="1"/>
    </xf>
    <xf numFmtId="0" fontId="37" fillId="4" borderId="52" xfId="9" applyFont="1" applyFill="1" applyBorder="1" applyAlignment="1">
      <alignment horizontal="center" vertical="center" wrapText="1"/>
    </xf>
    <xf numFmtId="1" fontId="8" fillId="4" borderId="51" xfId="12" applyFont="1" applyFill="1" applyBorder="1" applyAlignment="1">
      <alignment horizontal="center" vertical="center" wrapText="1"/>
    </xf>
    <xf numFmtId="1" fontId="8" fillId="4" borderId="64" xfId="12" applyFont="1" applyFill="1" applyBorder="1" applyAlignment="1">
      <alignment horizontal="left" vertical="center" wrapText="1"/>
    </xf>
    <xf numFmtId="1" fontId="8" fillId="4" borderId="66" xfId="12" applyFont="1" applyFill="1" applyBorder="1" applyAlignment="1">
      <alignment horizontal="left" vertical="center" wrapText="1"/>
    </xf>
    <xf numFmtId="0" fontId="36" fillId="2" borderId="0" xfId="3" applyFont="1" applyFill="1" applyAlignment="1">
      <alignment horizontal="center" vertical="center"/>
    </xf>
    <xf numFmtId="0" fontId="37" fillId="2" borderId="0" xfId="3" applyFont="1" applyFill="1" applyAlignment="1">
      <alignment horizontal="center" vertical="center" readingOrder="2"/>
    </xf>
    <xf numFmtId="0" fontId="19" fillId="2" borderId="0" xfId="6" applyFont="1" applyFill="1" applyAlignment="1">
      <alignment horizontal="center" vertical="center" readingOrder="1"/>
    </xf>
    <xf numFmtId="0" fontId="20" fillId="4" borderId="78" xfId="9" applyFont="1" applyFill="1" applyBorder="1" applyAlignment="1">
      <alignment horizontal="right" vertical="center" wrapText="1"/>
    </xf>
    <xf numFmtId="0" fontId="20" fillId="4" borderId="79" xfId="9" applyFont="1" applyFill="1" applyBorder="1" applyAlignment="1">
      <alignment horizontal="right" vertical="center" wrapText="1"/>
    </xf>
    <xf numFmtId="0" fontId="8" fillId="4" borderId="75" xfId="14" applyFont="1" applyFill="1" applyBorder="1">
      <alignment horizontal="center" vertical="center" wrapText="1"/>
    </xf>
    <xf numFmtId="0" fontId="8" fillId="4" borderId="76" xfId="14" applyFont="1" applyFill="1" applyBorder="1">
      <alignment horizontal="center" vertical="center" wrapText="1"/>
    </xf>
    <xf numFmtId="0" fontId="19" fillId="4" borderId="75" xfId="35" applyFont="1" applyFill="1" applyBorder="1" applyAlignment="1">
      <alignment horizontal="center" vertical="center" wrapText="1"/>
    </xf>
    <xf numFmtId="0" fontId="19" fillId="4" borderId="76" xfId="35" applyFont="1" applyFill="1" applyBorder="1" applyAlignment="1">
      <alignment horizontal="center" vertical="center" wrapText="1"/>
    </xf>
    <xf numFmtId="0" fontId="38" fillId="4" borderId="78" xfId="9" applyFont="1" applyFill="1" applyBorder="1" applyAlignment="1">
      <alignment horizontal="right" vertical="top" wrapText="1"/>
    </xf>
    <xf numFmtId="0" fontId="38" fillId="4" borderId="79" xfId="9" applyFont="1" applyFill="1" applyBorder="1" applyAlignment="1">
      <alignment horizontal="right" vertical="top" wrapText="1"/>
    </xf>
    <xf numFmtId="1" fontId="11" fillId="4" borderId="80" xfId="12" applyFont="1" applyFill="1" applyBorder="1" applyAlignment="1">
      <alignment horizontal="left" vertical="center" wrapText="1"/>
    </xf>
    <xf numFmtId="1" fontId="11" fillId="4" borderId="81" xfId="12" applyFont="1" applyFill="1" applyBorder="1" applyAlignment="1">
      <alignment horizontal="left" vertical="center" wrapText="1"/>
    </xf>
    <xf numFmtId="0" fontId="37" fillId="4" borderId="45" xfId="9" applyFont="1" applyFill="1" applyBorder="1" applyAlignment="1">
      <alignment horizontal="center" vertical="center" wrapText="1"/>
    </xf>
    <xf numFmtId="0" fontId="37" fillId="4" borderId="50" xfId="9" applyFont="1" applyFill="1" applyBorder="1" applyAlignment="1">
      <alignment horizontal="center" vertical="center" wrapText="1"/>
    </xf>
    <xf numFmtId="1" fontId="8" fillId="5" borderId="67" xfId="12" applyFont="1" applyFill="1" applyBorder="1" applyAlignment="1">
      <alignment horizontal="center" vertical="center" wrapText="1"/>
    </xf>
    <xf numFmtId="1" fontId="8" fillId="5" borderId="68" xfId="12" applyFont="1" applyFill="1" applyBorder="1" applyAlignment="1">
      <alignment horizontal="center" vertical="center" wrapText="1"/>
    </xf>
    <xf numFmtId="0" fontId="19" fillId="2" borderId="0" xfId="6" applyFont="1" applyFill="1" applyAlignment="1">
      <alignment horizontal="center" vertical="center" wrapText="1" readingOrder="2"/>
    </xf>
    <xf numFmtId="1" fontId="20" fillId="4" borderId="78" xfId="12" applyFont="1" applyFill="1" applyBorder="1" applyAlignment="1" applyProtection="1">
      <alignment horizontal="right" vertical="center" wrapText="1"/>
      <protection locked="0"/>
    </xf>
    <xf numFmtId="1" fontId="20" fillId="4" borderId="79" xfId="12" applyFont="1" applyFill="1" applyBorder="1" applyAlignment="1" applyProtection="1">
      <alignment horizontal="right" vertical="center" wrapText="1"/>
      <protection locked="0"/>
    </xf>
    <xf numFmtId="0" fontId="19" fillId="4" borderId="75" xfId="14" applyFont="1" applyFill="1" applyBorder="1">
      <alignment horizontal="center" vertical="center" wrapText="1"/>
    </xf>
    <xf numFmtId="0" fontId="19" fillId="4" borderId="76" xfId="14" applyFont="1" applyFill="1" applyBorder="1">
      <alignment horizontal="center" vertical="center" wrapText="1"/>
    </xf>
    <xf numFmtId="0" fontId="19" fillId="4" borderId="7" xfId="14" applyFont="1" applyFill="1" applyBorder="1">
      <alignment horizontal="center" vertical="center" wrapText="1"/>
    </xf>
    <xf numFmtId="0" fontId="19" fillId="4" borderId="9" xfId="14" applyFont="1" applyFill="1" applyBorder="1">
      <alignment horizontal="center" vertical="center" wrapText="1"/>
    </xf>
    <xf numFmtId="1" fontId="8" fillId="4" borderId="80" xfId="12" applyFont="1" applyFill="1" applyBorder="1" applyAlignment="1">
      <alignment horizontal="left" vertical="center" wrapText="1"/>
    </xf>
    <xf numFmtId="1" fontId="8" fillId="4" borderId="81" xfId="12" applyFont="1" applyFill="1" applyBorder="1" applyAlignment="1">
      <alignment horizontal="left" vertical="center" wrapText="1"/>
    </xf>
    <xf numFmtId="0" fontId="20" fillId="4" borderId="34" xfId="1" applyFont="1" applyFill="1" applyBorder="1" applyAlignment="1">
      <alignment horizontal="center" vertical="center" wrapText="1"/>
    </xf>
    <xf numFmtId="0" fontId="19" fillId="4" borderId="17" xfId="1" applyFont="1" applyFill="1" applyBorder="1" applyAlignment="1">
      <alignment horizontal="center" vertical="center" wrapText="1"/>
    </xf>
    <xf numFmtId="0" fontId="19" fillId="4" borderId="14" xfId="1" applyFont="1" applyFill="1" applyBorder="1" applyAlignment="1">
      <alignment horizontal="center" vertical="center" wrapText="1"/>
    </xf>
    <xf numFmtId="0" fontId="19" fillId="4" borderId="77" xfId="1" applyFont="1" applyFill="1" applyBorder="1" applyAlignment="1">
      <alignment horizontal="center" vertical="center" wrapText="1"/>
    </xf>
    <xf numFmtId="0" fontId="20" fillId="4" borderId="61" xfId="9" applyFont="1" applyFill="1" applyBorder="1">
      <alignment horizontal="right" vertical="center" wrapText="1"/>
    </xf>
    <xf numFmtId="0" fontId="20" fillId="4" borderId="62" xfId="9" applyFont="1" applyFill="1" applyBorder="1">
      <alignment horizontal="right" vertical="center" wrapText="1"/>
    </xf>
    <xf numFmtId="0" fontId="20" fillId="4" borderId="63" xfId="9" applyFont="1" applyFill="1" applyBorder="1">
      <alignment horizontal="right" vertical="center" wrapText="1"/>
    </xf>
    <xf numFmtId="1" fontId="8" fillId="4" borderId="85" xfId="12" applyFont="1" applyFill="1" applyBorder="1" applyAlignment="1">
      <alignment horizontal="left" vertical="center" wrapText="1"/>
    </xf>
    <xf numFmtId="0" fontId="38" fillId="4" borderId="26" xfId="22" applyFont="1" applyFill="1" applyBorder="1" applyAlignment="1">
      <alignment horizontal="center" vertical="center" wrapText="1" readingOrder="1"/>
    </xf>
    <xf numFmtId="0" fontId="38" fillId="4" borderId="28" xfId="22" applyFont="1" applyFill="1" applyBorder="1" applyAlignment="1">
      <alignment horizontal="center" vertical="center" wrapText="1" readingOrder="1"/>
    </xf>
    <xf numFmtId="0" fontId="38" fillId="4" borderId="78" xfId="9" applyFont="1" applyFill="1" applyBorder="1" applyAlignment="1">
      <alignment horizontal="right" vertical="center" wrapText="1"/>
    </xf>
    <xf numFmtId="0" fontId="38" fillId="4" borderId="79" xfId="9" applyFont="1" applyFill="1" applyBorder="1" applyAlignment="1">
      <alignment horizontal="right" vertical="center" wrapText="1"/>
    </xf>
    <xf numFmtId="0" fontId="37" fillId="2" borderId="0" xfId="3" applyFont="1" applyFill="1" applyAlignment="1">
      <alignment horizontal="center" vertical="center"/>
    </xf>
    <xf numFmtId="0" fontId="19" fillId="2" borderId="0" xfId="6" applyFont="1" applyFill="1" applyAlignment="1">
      <alignment horizontal="center" vertical="center"/>
    </xf>
    <xf numFmtId="0" fontId="37" fillId="4" borderId="19" xfId="1" applyFont="1" applyFill="1" applyBorder="1" applyAlignment="1">
      <alignment horizontal="center" vertical="center" wrapText="1"/>
    </xf>
    <xf numFmtId="0" fontId="37" fillId="4" borderId="21" xfId="1" applyFont="1" applyFill="1" applyBorder="1" applyAlignment="1">
      <alignment horizontal="center" vertical="center" wrapText="1"/>
    </xf>
    <xf numFmtId="0" fontId="37" fillId="4" borderId="23" xfId="1" applyFont="1" applyFill="1" applyBorder="1" applyAlignment="1">
      <alignment horizontal="center" vertical="center" wrapText="1"/>
    </xf>
    <xf numFmtId="0" fontId="10" fillId="4" borderId="29" xfId="1" applyFont="1" applyFill="1" applyBorder="1" applyAlignment="1">
      <alignment horizontal="center" vertical="center" wrapText="1"/>
    </xf>
    <xf numFmtId="0" fontId="10" fillId="4" borderId="34" xfId="1" applyFont="1" applyFill="1" applyBorder="1" applyAlignment="1">
      <alignment horizontal="center" vertical="center" wrapText="1"/>
    </xf>
    <xf numFmtId="0" fontId="10" fillId="4" borderId="25" xfId="1" applyFont="1" applyFill="1" applyBorder="1" applyAlignment="1">
      <alignment horizontal="center" vertical="center" wrapText="1"/>
    </xf>
    <xf numFmtId="0" fontId="24" fillId="4" borderId="18" xfId="1" applyFont="1" applyFill="1" applyBorder="1" applyAlignment="1">
      <alignment horizontal="center" vertical="center" wrapText="1"/>
    </xf>
    <xf numFmtId="0" fontId="24" fillId="4" borderId="20" xfId="1" applyFont="1" applyFill="1" applyBorder="1" applyAlignment="1">
      <alignment horizontal="center" vertical="center" wrapText="1"/>
    </xf>
    <xf numFmtId="0" fontId="24" fillId="4" borderId="22" xfId="1" applyFont="1" applyFill="1" applyBorder="1" applyAlignment="1">
      <alignment horizontal="center" vertical="center" wrapText="1"/>
    </xf>
    <xf numFmtId="0" fontId="38" fillId="4" borderId="34" xfId="1" applyFont="1" applyFill="1" applyBorder="1" applyAlignment="1">
      <alignment horizontal="center" wrapText="1"/>
    </xf>
    <xf numFmtId="0" fontId="53" fillId="4" borderId="35" xfId="1" applyFont="1" applyFill="1" applyBorder="1" applyAlignment="1">
      <alignment horizontal="center" vertical="top" wrapText="1"/>
    </xf>
    <xf numFmtId="0" fontId="24" fillId="4" borderId="35" xfId="1" applyFont="1" applyFill="1" applyBorder="1" applyAlignment="1">
      <alignment horizontal="center" vertical="top" wrapText="1"/>
    </xf>
    <xf numFmtId="0" fontId="35" fillId="2" borderId="0" xfId="1" applyFont="1" applyFill="1" applyAlignment="1">
      <alignment horizontal="center"/>
    </xf>
    <xf numFmtId="0" fontId="37" fillId="4" borderId="28" xfId="1" applyFont="1" applyFill="1" applyBorder="1" applyAlignment="1">
      <alignment horizontal="center" vertical="center" wrapText="1"/>
    </xf>
    <xf numFmtId="0" fontId="23" fillId="4" borderId="26" xfId="1" applyFont="1" applyFill="1" applyBorder="1" applyAlignment="1">
      <alignment horizontal="center" vertical="center" wrapText="1"/>
    </xf>
    <xf numFmtId="0" fontId="37" fillId="4" borderId="34" xfId="9" applyFont="1" applyFill="1" applyBorder="1" applyAlignment="1">
      <alignment horizontal="center" vertical="center" wrapText="1"/>
    </xf>
    <xf numFmtId="0" fontId="37" fillId="4" borderId="35" xfId="9" applyFont="1" applyFill="1" applyBorder="1" applyAlignment="1">
      <alignment horizontal="center" vertical="center" wrapText="1"/>
    </xf>
    <xf numFmtId="1" fontId="19" fillId="4" borderId="34" xfId="12" applyFont="1" applyFill="1" applyBorder="1" applyAlignment="1">
      <alignment horizontal="center" vertical="center" wrapText="1"/>
    </xf>
    <xf numFmtId="1" fontId="19" fillId="4" borderId="35" xfId="12" applyFont="1" applyFill="1" applyBorder="1" applyAlignment="1">
      <alignment horizontal="center" vertical="center" wrapText="1"/>
    </xf>
    <xf numFmtId="1" fontId="21" fillId="2" borderId="93" xfId="23" applyNumberFormat="1" applyFont="1" applyFill="1" applyBorder="1" applyAlignment="1">
      <alignment horizontal="left" vertical="center" wrapText="1"/>
    </xf>
    <xf numFmtId="1" fontId="4" fillId="2" borderId="93" xfId="23" applyNumberFormat="1" applyFont="1" applyFill="1" applyBorder="1" applyAlignment="1">
      <alignment horizontal="right" vertical="center" wrapText="1"/>
    </xf>
    <xf numFmtId="0" fontId="20" fillId="4" borderId="41" xfId="10" applyFont="1" applyFill="1" applyBorder="1" applyAlignment="1">
      <alignment horizontal="right" vertical="center" wrapText="1"/>
    </xf>
    <xf numFmtId="0" fontId="20" fillId="4" borderId="43" xfId="10" applyFont="1" applyFill="1" applyBorder="1" applyAlignment="1">
      <alignment horizontal="right" vertical="center" wrapText="1"/>
    </xf>
    <xf numFmtId="1" fontId="8" fillId="4" borderId="42" xfId="12" applyFont="1" applyFill="1" applyBorder="1" applyAlignment="1">
      <alignment horizontal="left" vertical="center" wrapText="1"/>
    </xf>
    <xf numFmtId="1" fontId="8" fillId="4" borderId="44" xfId="12" applyFont="1" applyFill="1" applyBorder="1" applyAlignment="1">
      <alignment horizontal="left" vertical="center" wrapText="1"/>
    </xf>
    <xf numFmtId="0" fontId="19" fillId="4" borderId="54" xfId="14" applyFont="1" applyFill="1" applyBorder="1">
      <alignment horizontal="center" vertical="center" wrapText="1"/>
    </xf>
    <xf numFmtId="0" fontId="19" fillId="4" borderId="54" xfId="35" applyFont="1" applyFill="1" applyBorder="1" applyAlignment="1">
      <alignment horizontal="center" vertical="center" wrapText="1"/>
    </xf>
    <xf numFmtId="0" fontId="20" fillId="4" borderId="61" xfId="10" applyFont="1" applyFill="1" applyBorder="1">
      <alignment horizontal="right" vertical="center" wrapText="1"/>
    </xf>
    <xf numFmtId="0" fontId="20" fillId="4" borderId="62" xfId="10" applyFont="1" applyFill="1" applyBorder="1">
      <alignment horizontal="right" vertical="center" wrapText="1"/>
    </xf>
    <xf numFmtId="0" fontId="20" fillId="4" borderId="63" xfId="10" applyFont="1" applyFill="1" applyBorder="1">
      <alignment horizontal="right" vertical="center" wrapText="1"/>
    </xf>
    <xf numFmtId="1" fontId="8" fillId="4" borderId="64" xfId="12" applyFont="1" applyFill="1" applyBorder="1">
      <alignment horizontal="left" vertical="center" wrapText="1"/>
    </xf>
    <xf numFmtId="1" fontId="8" fillId="4" borderId="65" xfId="12" applyFont="1" applyFill="1" applyBorder="1">
      <alignment horizontal="left" vertical="center" wrapText="1"/>
    </xf>
    <xf numFmtId="1" fontId="8" fillId="4" borderId="66" xfId="12" applyFont="1" applyFill="1" applyBorder="1">
      <alignment horizontal="left" vertical="center" wrapText="1"/>
    </xf>
    <xf numFmtId="0" fontId="20" fillId="4" borderId="34" xfId="22" applyFont="1" applyFill="1" applyBorder="1" applyAlignment="1">
      <alignment horizontal="center" vertical="center" wrapText="1"/>
    </xf>
    <xf numFmtId="0" fontId="20" fillId="4" borderId="35" xfId="22" applyFont="1" applyFill="1" applyBorder="1" applyAlignment="1">
      <alignment horizontal="center" vertical="center" wrapText="1"/>
    </xf>
    <xf numFmtId="0" fontId="20" fillId="4" borderId="78" xfId="10" applyFont="1" applyFill="1" applyBorder="1" applyAlignment="1">
      <alignment horizontal="right" vertical="center" wrapText="1"/>
    </xf>
    <xf numFmtId="0" fontId="20" fillId="4" borderId="90" xfId="10" applyFont="1" applyFill="1" applyBorder="1" applyAlignment="1">
      <alignment horizontal="right" vertical="center" wrapText="1"/>
    </xf>
    <xf numFmtId="0" fontId="20" fillId="4" borderId="79" xfId="10" applyFont="1" applyFill="1" applyBorder="1" applyAlignment="1">
      <alignment horizontal="right" vertical="center" wrapText="1"/>
    </xf>
    <xf numFmtId="1" fontId="19" fillId="4" borderId="67" xfId="12" applyFont="1" applyFill="1" applyBorder="1" applyAlignment="1">
      <alignment horizontal="center" vertical="center" wrapText="1"/>
    </xf>
    <xf numFmtId="1" fontId="19" fillId="4" borderId="68" xfId="12" applyFont="1" applyFill="1" applyBorder="1" applyAlignment="1">
      <alignment horizontal="center" vertical="center" wrapText="1"/>
    </xf>
    <xf numFmtId="0" fontId="4" fillId="2" borderId="0" xfId="23" applyFont="1" applyFill="1" applyBorder="1" applyAlignment="1">
      <alignment vertical="center" wrapText="1" readingOrder="2"/>
    </xf>
    <xf numFmtId="167" fontId="21" fillId="2" borderId="0" xfId="2" applyNumberFormat="1" applyFont="1" applyFill="1" applyBorder="1" applyAlignment="1">
      <alignment horizontal="left" vertical="center" wrapText="1"/>
    </xf>
    <xf numFmtId="0" fontId="19" fillId="4" borderId="46" xfId="1" applyNumberFormat="1" applyFont="1" applyFill="1" applyBorder="1" applyAlignment="1">
      <alignment horizontal="center" vertical="top" wrapText="1"/>
    </xf>
    <xf numFmtId="0" fontId="79" fillId="2" borderId="0" xfId="23" applyFont="1" applyFill="1" applyBorder="1" applyAlignment="1">
      <alignment horizontal="right" vertical="center" wrapText="1" readingOrder="2"/>
    </xf>
    <xf numFmtId="0" fontId="80" fillId="2" borderId="0" xfId="23" applyFont="1" applyFill="1" applyBorder="1" applyAlignment="1">
      <alignment horizontal="right" vertical="center" wrapText="1" readingOrder="2"/>
    </xf>
    <xf numFmtId="3" fontId="4" fillId="4" borderId="25" xfId="41" applyNumberFormat="1" applyFont="1" applyFill="1" applyBorder="1" applyAlignment="1">
      <alignment horizontal="right" vertical="center" indent="1"/>
    </xf>
    <xf numFmtId="0" fontId="4" fillId="0" borderId="25" xfId="41" applyNumberFormat="1" applyFont="1" applyBorder="1" applyAlignment="1">
      <alignment horizontal="right" vertical="center" indent="1"/>
    </xf>
    <xf numFmtId="3" fontId="4" fillId="0" borderId="25" xfId="41" applyNumberFormat="1" applyFont="1" applyBorder="1" applyAlignment="1">
      <alignment horizontal="right" vertical="center" indent="1"/>
    </xf>
    <xf numFmtId="3" fontId="4" fillId="0" borderId="109" xfId="41" applyNumberFormat="1" applyFont="1" applyBorder="1" applyAlignment="1">
      <alignment horizontal="right" vertical="center" indent="1"/>
    </xf>
    <xf numFmtId="3" fontId="4" fillId="4" borderId="110" xfId="41" applyNumberFormat="1" applyFont="1" applyFill="1" applyBorder="1" applyAlignment="1">
      <alignment horizontal="right" vertical="center" indent="1"/>
    </xf>
    <xf numFmtId="3" fontId="4" fillId="0" borderId="110" xfId="41" applyNumberFormat="1" applyFont="1" applyBorder="1" applyAlignment="1">
      <alignment horizontal="right" vertical="center" indent="1"/>
    </xf>
    <xf numFmtId="3" fontId="4" fillId="4" borderId="111" xfId="41" applyNumberFormat="1" applyFont="1" applyFill="1" applyBorder="1" applyAlignment="1">
      <alignment horizontal="right" vertical="center" indent="1"/>
    </xf>
    <xf numFmtId="0" fontId="4" fillId="0" borderId="111" xfId="41" applyNumberFormat="1" applyFont="1" applyBorder="1" applyAlignment="1">
      <alignment horizontal="right" vertical="center" indent="1"/>
    </xf>
    <xf numFmtId="0" fontId="4" fillId="4" borderId="111" xfId="41" applyNumberFormat="1" applyFont="1" applyFill="1" applyBorder="1" applyAlignment="1">
      <alignment horizontal="right" vertical="center" indent="1"/>
    </xf>
    <xf numFmtId="3" fontId="4" fillId="0" borderId="111" xfId="41" applyNumberFormat="1" applyFont="1" applyBorder="1" applyAlignment="1">
      <alignment horizontal="right" vertical="center" indent="1"/>
    </xf>
  </cellXfs>
  <cellStyles count="53">
    <cellStyle name="Comma" xfId="51" builtinId="3"/>
    <cellStyle name="Comma 2" xfId="2"/>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6 3" xfId="52"/>
    <cellStyle name="Normal 7" xfId="48"/>
    <cellStyle name="Normal_جداول الأفراد" xfId="47"/>
    <cellStyle name="NotA" xfId="25"/>
    <cellStyle name="Note 2" xfId="26"/>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82">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style="medium">
          <color theme="0"/>
        </bottom>
        <vertical/>
        <horizontal/>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style="medium">
          <color theme="0"/>
        </bottom>
        <vertical/>
        <horizontal/>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style="medium">
          <color theme="0"/>
        </bottom>
        <vertical/>
        <horizontal/>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style="medium">
          <color theme="0"/>
        </bottom>
        <vertical/>
        <horizontal/>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style="medium">
          <color theme="0"/>
        </bottom>
        <vertical/>
        <horizontal/>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style="medium">
          <color theme="0"/>
        </bottom>
        <vertical/>
        <horizontal/>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style="medium">
          <color theme="0"/>
        </bottom>
        <vertical/>
        <horizontal/>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style="medium">
          <color theme="0"/>
        </bottom>
        <vertical/>
        <horizontal/>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top style="thin">
          <color indexed="64"/>
        </top>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border outline="0">
        <left style="medium">
          <color theme="0"/>
        </left>
        <right style="medium">
          <color theme="0"/>
        </right>
        <top style="thin">
          <color indexed="64"/>
        </top>
        <bottom style="thin">
          <color auto="1"/>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font>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font>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val="0"/>
        <i val="0"/>
        <strike val="0"/>
        <condense val="0"/>
        <extend val="0"/>
        <outline val="0"/>
        <shadow val="0"/>
        <u val="none"/>
        <vertAlign val="baseline"/>
        <sz val="10"/>
        <color auto="1"/>
        <name val="Segoe UI"/>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Segoe UI"/>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Segoe UI"/>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Segoe UI"/>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Segoe UI"/>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Segoe UI"/>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val="0"/>
        <i val="0"/>
        <strike val="0"/>
        <condense val="0"/>
        <extend val="0"/>
        <outline val="0"/>
        <shadow val="0"/>
        <u val="none"/>
        <vertAlign val="baseline"/>
        <sz val="10"/>
        <color auto="1"/>
        <name val="Segoe UI"/>
        <scheme val="none"/>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val="0"/>
        <i val="0"/>
        <strike val="0"/>
        <condense val="0"/>
        <extend val="0"/>
        <outline val="0"/>
        <shadow val="0"/>
        <u val="none"/>
        <vertAlign val="baseline"/>
        <sz val="10"/>
        <color auto="1"/>
        <name val="Segoe UI"/>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medium">
          <color theme="0"/>
        </left>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diagonalUp="0" diagonalDown="0">
        <left style="medium">
          <color theme="0"/>
        </left>
        <right style="medium">
          <color theme="0"/>
        </right>
        <top/>
        <bottom/>
        <vertical style="medium">
          <color theme="0"/>
        </vertical>
        <horizontal/>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left style="medium">
          <color theme="0"/>
        </left>
        <right style="medium">
          <color theme="0"/>
        </right>
        <top/>
        <bottom/>
        <vertical style="medium">
          <color theme="0"/>
        </vertical>
        <horizontal/>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81"/>
      <tableStyleElement type="totalRow" dxfId="80"/>
      <tableStyleElement type="firstColumn" dxfId="79"/>
      <tableStyleElement type="lastColumn" dxfId="78"/>
      <tableStyleElement type="firstRowStripe" dxfId="77"/>
      <tableStyleElement type="secondRowStripe" dxfId="76"/>
      <tableStyleElement type="firstColumnStripe" dxfId="75"/>
      <tableStyleElement type="secondColumnStripe" dxfId="74"/>
    </tableStyle>
  </tableStyles>
  <colors>
    <mruColors>
      <color rgb="FFEEECE1"/>
      <color rgb="FF993366"/>
      <color rgb="FFDFF0F5"/>
      <color rgb="FF9BBB59"/>
      <color rgb="FFB0D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السكان حسب الفئات العمرية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2020</a:t>
            </a: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POPULATION</a:t>
            </a:r>
            <a:r>
              <a:rPr lang="ar-QA" sz="1000" b="0" baseline="0"/>
              <a:t> </a:t>
            </a:r>
            <a:r>
              <a:rPr lang="en-US" sz="1000" b="0"/>
              <a:t>BY</a:t>
            </a:r>
            <a:r>
              <a:rPr lang="ar-QA" sz="1000" b="0" baseline="0"/>
              <a:t> </a:t>
            </a:r>
            <a:r>
              <a:rPr lang="en-US" sz="1000" b="0"/>
              <a:t>AGE GROUPS</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 </a:t>
            </a: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The Fourth </a:t>
            </a:r>
            <a:r>
              <a:rPr lang="en-US" sz="1000" b="0" i="0" baseline="0">
                <a:effectLst/>
                <a:latin typeface="Arial" panose="020B0604020202020204" pitchFamily="34" charset="0"/>
                <a:cs typeface="Arial" panose="020B0604020202020204" pitchFamily="34" charset="0"/>
              </a:rPr>
              <a:t>Quarter, 2020</a:t>
            </a:r>
            <a:endParaRPr lang="en-US" sz="1000" b="0">
              <a:effectLst/>
            </a:endParaRPr>
          </a:p>
        </c:rich>
      </c:tx>
      <c:layout>
        <c:manualLayout>
          <c:xMode val="edge"/>
          <c:yMode val="edge"/>
          <c:x val="0.37444399682597812"/>
          <c:y val="1.3859921444155276E-2"/>
        </c:manualLayout>
      </c:layout>
      <c:overlay val="0"/>
    </c:title>
    <c:autoTitleDeleted val="0"/>
    <c:plotArea>
      <c:layout>
        <c:manualLayout>
          <c:layoutTarget val="inner"/>
          <c:xMode val="edge"/>
          <c:yMode val="edge"/>
          <c:x val="9.6275604438334092E-2"/>
          <c:y val="0.25796844016453324"/>
          <c:w val="0.90372439556166573"/>
          <c:h val="0.6102016161763415"/>
        </c:manualLayout>
      </c:layout>
      <c:barChart>
        <c:barDir val="col"/>
        <c:grouping val="clustered"/>
        <c:varyColors val="0"/>
        <c:ser>
          <c:idx val="0"/>
          <c:order val="0"/>
          <c:tx>
            <c:strRef>
              <c:f>'1'!$B$38</c:f>
              <c:strCache>
                <c:ptCount val="1"/>
                <c:pt idx="0">
                  <c:v>أكتوبر  October  2020</c:v>
                </c:pt>
              </c:strCache>
            </c:strRef>
          </c:tx>
          <c:spPr>
            <a:ln w="9525">
              <a:solidFill>
                <a:schemeClr val="bg1"/>
              </a:solidFill>
            </a:ln>
          </c:spPr>
          <c:invertIfNegative val="0"/>
          <c:cat>
            <c:strRef>
              <c:f>'1'!$A$39:$A$45</c:f>
              <c:strCache>
                <c:ptCount val="7"/>
                <c:pt idx="0">
                  <c:v>0 - 4</c:v>
                </c:pt>
                <c:pt idx="1">
                  <c:v>5 - 9</c:v>
                </c:pt>
                <c:pt idx="2">
                  <c:v>10 - 14</c:v>
                </c:pt>
                <c:pt idx="3">
                  <c:v>15 - 19</c:v>
                </c:pt>
                <c:pt idx="4">
                  <c:v>20 - 24</c:v>
                </c:pt>
                <c:pt idx="5">
                  <c:v>25 - 64</c:v>
                </c:pt>
                <c:pt idx="6">
                  <c:v>65 +</c:v>
                </c:pt>
              </c:strCache>
            </c:strRef>
          </c:cat>
          <c:val>
            <c:numRef>
              <c:f>'1'!$B$39:$B$45</c:f>
              <c:numCache>
                <c:formatCode>#,##0_ ;\-#,##0\ </c:formatCode>
                <c:ptCount val="7"/>
                <c:pt idx="0">
                  <c:v>135329</c:v>
                </c:pt>
                <c:pt idx="1">
                  <c:v>143204</c:v>
                </c:pt>
                <c:pt idx="2">
                  <c:v>117327</c:v>
                </c:pt>
                <c:pt idx="3">
                  <c:v>84997</c:v>
                </c:pt>
                <c:pt idx="4">
                  <c:v>200413</c:v>
                </c:pt>
                <c:pt idx="5">
                  <c:v>1999065</c:v>
                </c:pt>
                <c:pt idx="6">
                  <c:v>37025</c:v>
                </c:pt>
              </c:numCache>
            </c:numRef>
          </c:val>
          <c:extLst xmlns:c16r2="http://schemas.microsoft.com/office/drawing/2015/06/chart">
            <c:ext xmlns:c16="http://schemas.microsoft.com/office/drawing/2014/chart" uri="{C3380CC4-5D6E-409C-BE32-E72D297353CC}">
              <c16:uniqueId val="{00000000-A5D1-4DF4-8C3A-397B0734F9B7}"/>
            </c:ext>
          </c:extLst>
        </c:ser>
        <c:ser>
          <c:idx val="1"/>
          <c:order val="1"/>
          <c:tx>
            <c:strRef>
              <c:f>'1'!$C$38</c:f>
              <c:strCache>
                <c:ptCount val="1"/>
                <c:pt idx="0">
                  <c:v>نوفمبر November  2020 </c:v>
                </c:pt>
              </c:strCache>
            </c:strRef>
          </c:tx>
          <c:spPr>
            <a:solidFill>
              <a:schemeClr val="accent2">
                <a:lumMod val="60000"/>
                <a:lumOff val="40000"/>
              </a:schemeClr>
            </a:solidFill>
            <a:ln>
              <a:solidFill>
                <a:schemeClr val="bg1"/>
              </a:solidFill>
            </a:ln>
          </c:spPr>
          <c:invertIfNegative val="0"/>
          <c:cat>
            <c:strRef>
              <c:f>'1'!$A$39:$A$45</c:f>
              <c:strCache>
                <c:ptCount val="7"/>
                <c:pt idx="0">
                  <c:v>0 - 4</c:v>
                </c:pt>
                <c:pt idx="1">
                  <c:v>5 - 9</c:v>
                </c:pt>
                <c:pt idx="2">
                  <c:v>10 - 14</c:v>
                </c:pt>
                <c:pt idx="3">
                  <c:v>15 - 19</c:v>
                </c:pt>
                <c:pt idx="4">
                  <c:v>20 - 24</c:v>
                </c:pt>
                <c:pt idx="5">
                  <c:v>25 - 64</c:v>
                </c:pt>
                <c:pt idx="6">
                  <c:v>65 +</c:v>
                </c:pt>
              </c:strCache>
            </c:strRef>
          </c:cat>
          <c:val>
            <c:numRef>
              <c:f>'1'!$C$39:$C$45</c:f>
              <c:numCache>
                <c:formatCode>#,##0_ ;\-#,##0\ </c:formatCode>
                <c:ptCount val="7"/>
                <c:pt idx="0">
                  <c:v>135991</c:v>
                </c:pt>
                <c:pt idx="1">
                  <c:v>143518</c:v>
                </c:pt>
                <c:pt idx="2">
                  <c:v>118173</c:v>
                </c:pt>
                <c:pt idx="3">
                  <c:v>85999</c:v>
                </c:pt>
                <c:pt idx="4">
                  <c:v>198032</c:v>
                </c:pt>
                <c:pt idx="5">
                  <c:v>1996745</c:v>
                </c:pt>
                <c:pt idx="6">
                  <c:v>37461</c:v>
                </c:pt>
              </c:numCache>
            </c:numRef>
          </c:val>
          <c:extLst xmlns:c16r2="http://schemas.microsoft.com/office/drawing/2015/06/chart">
            <c:ext xmlns:c16="http://schemas.microsoft.com/office/drawing/2014/chart" uri="{C3380CC4-5D6E-409C-BE32-E72D297353CC}">
              <c16:uniqueId val="{00000001-A5D1-4DF4-8C3A-397B0734F9B7}"/>
            </c:ext>
          </c:extLst>
        </c:ser>
        <c:ser>
          <c:idx val="2"/>
          <c:order val="2"/>
          <c:tx>
            <c:strRef>
              <c:f>'1'!$D$38</c:f>
              <c:strCache>
                <c:ptCount val="1"/>
                <c:pt idx="0">
                  <c:v>ديسمبر  December  2020 </c:v>
                </c:pt>
              </c:strCache>
            </c:strRef>
          </c:tx>
          <c:spPr>
            <a:solidFill>
              <a:schemeClr val="accent3">
                <a:lumMod val="75000"/>
              </a:schemeClr>
            </a:solidFill>
            <a:ln>
              <a:solidFill>
                <a:schemeClr val="bg1"/>
              </a:solidFill>
            </a:ln>
          </c:spPr>
          <c:invertIfNegative val="0"/>
          <c:cat>
            <c:strRef>
              <c:f>'1'!$A$39:$A$45</c:f>
              <c:strCache>
                <c:ptCount val="7"/>
                <c:pt idx="0">
                  <c:v>0 - 4</c:v>
                </c:pt>
                <c:pt idx="1">
                  <c:v>5 - 9</c:v>
                </c:pt>
                <c:pt idx="2">
                  <c:v>10 - 14</c:v>
                </c:pt>
                <c:pt idx="3">
                  <c:v>15 - 19</c:v>
                </c:pt>
                <c:pt idx="4">
                  <c:v>20 - 24</c:v>
                </c:pt>
                <c:pt idx="5">
                  <c:v>25 - 64</c:v>
                </c:pt>
                <c:pt idx="6">
                  <c:v>65 +</c:v>
                </c:pt>
              </c:strCache>
            </c:strRef>
          </c:cat>
          <c:val>
            <c:numRef>
              <c:f>'1'!$D$39:$D$45</c:f>
              <c:numCache>
                <c:formatCode>#,##0_ ;\-#,##0\ </c:formatCode>
                <c:ptCount val="7"/>
                <c:pt idx="0">
                  <c:v>134755</c:v>
                </c:pt>
                <c:pt idx="1">
                  <c:v>142127</c:v>
                </c:pt>
                <c:pt idx="2">
                  <c:v>117637</c:v>
                </c:pt>
                <c:pt idx="3">
                  <c:v>85781</c:v>
                </c:pt>
                <c:pt idx="4">
                  <c:v>190676</c:v>
                </c:pt>
                <c:pt idx="5">
                  <c:v>1973278</c:v>
                </c:pt>
                <c:pt idx="6">
                  <c:v>40075</c:v>
                </c:pt>
              </c:numCache>
            </c:numRef>
          </c:val>
          <c:extLst xmlns:c16r2="http://schemas.microsoft.com/office/drawing/2015/06/chart">
            <c:ext xmlns:c16="http://schemas.microsoft.com/office/drawing/2014/chart" uri="{C3380CC4-5D6E-409C-BE32-E72D297353CC}">
              <c16:uniqueId val="{00000002-A5D1-4DF4-8C3A-397B0734F9B7}"/>
            </c:ext>
          </c:extLst>
        </c:ser>
        <c:dLbls>
          <c:showLegendKey val="0"/>
          <c:showVal val="0"/>
          <c:showCatName val="0"/>
          <c:showSerName val="0"/>
          <c:showPercent val="0"/>
          <c:showBubbleSize val="0"/>
        </c:dLbls>
        <c:gapWidth val="150"/>
        <c:axId val="124535552"/>
        <c:axId val="124537472"/>
      </c:barChart>
      <c:catAx>
        <c:axId val="124535552"/>
        <c:scaling>
          <c:orientation val="minMax"/>
        </c:scaling>
        <c:delete val="0"/>
        <c:axPos val="b"/>
        <c:title>
          <c:tx>
            <c:rich>
              <a:bodyPr/>
              <a:lstStyle/>
              <a:p>
                <a:pPr>
                  <a:defRPr/>
                </a:pPr>
                <a:r>
                  <a:rPr lang="ar-QA" sz="1050"/>
                  <a:t>فئات العمر</a:t>
                </a:r>
                <a:endParaRPr lang="en-US" sz="1050"/>
              </a:p>
              <a:p>
                <a:pPr>
                  <a:defRPr/>
                </a:pPr>
                <a:r>
                  <a:rPr lang="en-US" sz="900"/>
                  <a:t>Age Groups</a:t>
                </a:r>
              </a:p>
            </c:rich>
          </c:tx>
          <c:layout>
            <c:manualLayout>
              <c:xMode val="edge"/>
              <c:yMode val="edge"/>
              <c:x val="0.45114960629921252"/>
              <c:y val="0.91979666924543646"/>
            </c:manualLayout>
          </c:layout>
          <c:overlay val="0"/>
        </c:title>
        <c:numFmt formatCode="General" sourceLinked="0"/>
        <c:majorTickMark val="out"/>
        <c:minorTickMark val="none"/>
        <c:tickLblPos val="nextTo"/>
        <c:txPr>
          <a:bodyPr/>
          <a:lstStyle/>
          <a:p>
            <a:pPr rtl="0">
              <a:defRPr sz="1000"/>
            </a:pPr>
            <a:endParaRPr lang="en-US"/>
          </a:p>
        </c:txPr>
        <c:crossAx val="124537472"/>
        <c:crosses val="autoZero"/>
        <c:auto val="1"/>
        <c:lblAlgn val="ctr"/>
        <c:lblOffset val="100"/>
        <c:noMultiLvlLbl val="0"/>
      </c:catAx>
      <c:valAx>
        <c:axId val="124537472"/>
        <c:scaling>
          <c:orientation val="minMax"/>
        </c:scaling>
        <c:delete val="0"/>
        <c:axPos val="l"/>
        <c:majorGridlines>
          <c:spPr>
            <a:ln>
              <a:solidFill>
                <a:schemeClr val="bg1">
                  <a:lumMod val="75000"/>
                </a:schemeClr>
              </a:solidFill>
            </a:ln>
          </c:spPr>
        </c:majorGridlines>
        <c:title>
          <c:tx>
            <c:rich>
              <a:bodyPr rot="0" vert="horz"/>
              <a:lstStyle/>
              <a:p>
                <a:pPr>
                  <a:defRPr b="0"/>
                </a:pPr>
                <a:r>
                  <a:rPr lang="ar-QA" b="0"/>
                  <a:t>بالألف</a:t>
                </a:r>
              </a:p>
              <a:p>
                <a:pPr>
                  <a:defRPr b="0"/>
                </a:pPr>
                <a:r>
                  <a:rPr lang="en-US" b="0"/>
                  <a:t>Thousands</a:t>
                </a:r>
              </a:p>
            </c:rich>
          </c:tx>
          <c:layout>
            <c:manualLayout>
              <c:xMode val="edge"/>
              <c:yMode val="edge"/>
              <c:x val="7.0546737213403876E-3"/>
              <c:y val="0.16530459854848945"/>
            </c:manualLayout>
          </c:layout>
          <c:overlay val="0"/>
        </c:title>
        <c:numFmt formatCode="#,##0_ ;\-#,##0\ " sourceLinked="1"/>
        <c:majorTickMark val="out"/>
        <c:minorTickMark val="none"/>
        <c:tickLblPos val="nextTo"/>
        <c:txPr>
          <a:bodyPr/>
          <a:lstStyle/>
          <a:p>
            <a:pPr>
              <a:defRPr sz="1000"/>
            </a:pPr>
            <a:endParaRPr lang="en-US"/>
          </a:p>
        </c:txPr>
        <c:crossAx val="124535552"/>
        <c:crosses val="autoZero"/>
        <c:crossBetween val="between"/>
        <c:dispUnits>
          <c:builtInUnit val="thousands"/>
        </c:dispUnits>
      </c:valAx>
    </c:plotArea>
    <c:legend>
      <c:legendPos val="r"/>
      <c:layout>
        <c:manualLayout>
          <c:xMode val="edge"/>
          <c:yMode val="edge"/>
          <c:x val="0.12724701079031786"/>
          <c:y val="0.2758077253617634"/>
          <c:w val="0.83508537745201827"/>
          <c:h val="7.4549741016886162E-2"/>
        </c:manualLayout>
      </c:layout>
      <c:overlay val="0"/>
      <c:txPr>
        <a:bodyPr/>
        <a:lstStyle/>
        <a:p>
          <a:pPr rtl="1">
            <a:defRPr sz="1000" b="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491312003721056E-2"/>
          <c:y val="0.13605714167123889"/>
          <c:w val="0.55981856114139583"/>
          <c:h val="0.67434863760942509"/>
        </c:manualLayout>
      </c:layout>
      <c:pieChart>
        <c:varyColors val="1"/>
        <c:ser>
          <c:idx val="0"/>
          <c:order val="0"/>
          <c:dPt>
            <c:idx val="0"/>
            <c:bubble3D val="0"/>
            <c:spPr>
              <a:solidFill>
                <a:schemeClr val="tx2"/>
              </a:solidFill>
            </c:spPr>
            <c:extLst xmlns:c16r2="http://schemas.microsoft.com/office/drawing/2015/06/chart">
              <c:ext xmlns:c16="http://schemas.microsoft.com/office/drawing/2014/chart" uri="{C3380CC4-5D6E-409C-BE32-E72D297353CC}">
                <c16:uniqueId val="{00000001-D16E-400A-A7E7-FEC8AED63E95}"/>
              </c:ext>
            </c:extLst>
          </c:dPt>
          <c:dPt>
            <c:idx val="4"/>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3-D16E-400A-A7E7-FEC8AED63E95}"/>
              </c:ext>
            </c:extLst>
          </c:dPt>
          <c:dPt>
            <c:idx val="6"/>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D16E-400A-A7E7-FEC8AED63E95}"/>
              </c:ext>
            </c:extLst>
          </c:dPt>
          <c:dPt>
            <c:idx val="7"/>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7-D16E-400A-A7E7-FEC8AED63E95}"/>
              </c:ext>
            </c:extLst>
          </c:dPt>
          <c:dPt>
            <c:idx val="8"/>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D16E-400A-A7E7-FEC8AED63E95}"/>
              </c:ext>
            </c:extLst>
          </c:dPt>
          <c:dPt>
            <c:idx val="9"/>
            <c:bubble3D val="0"/>
            <c:spPr>
              <a:solidFill>
                <a:schemeClr val="accent6">
                  <a:lumMod val="50000"/>
                </a:schemeClr>
              </a:solidFill>
            </c:spPr>
            <c:extLst xmlns:c16r2="http://schemas.microsoft.com/office/drawing/2015/06/chart">
              <c:ext xmlns:c16="http://schemas.microsoft.com/office/drawing/2014/chart" uri="{C3380CC4-5D6E-409C-BE32-E72D297353CC}">
                <c16:uniqueId val="{0000000B-D16E-400A-A7E7-FEC8AED63E95}"/>
              </c:ext>
            </c:extLst>
          </c:dPt>
          <c:dPt>
            <c:idx val="10"/>
            <c:bubble3D val="0"/>
            <c:spPr>
              <a:solidFill>
                <a:srgbClr val="00B050"/>
              </a:solidFill>
            </c:spPr>
            <c:extLst xmlns:c16r2="http://schemas.microsoft.com/office/drawing/2015/06/chart">
              <c:ext xmlns:c16="http://schemas.microsoft.com/office/drawing/2014/chart" uri="{C3380CC4-5D6E-409C-BE32-E72D297353CC}">
                <c16:uniqueId val="{0000000D-D16E-400A-A7E7-FEC8AED63E95}"/>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dLbl>
              <c:idx val="4"/>
              <c:layout>
                <c:manualLayout>
                  <c:x val="2.1265822784810127E-3"/>
                  <c:y val="9.9950256887183661E-2"/>
                </c:manualLayout>
              </c:layout>
              <c:showLegendKey val="0"/>
              <c:showVal val="0"/>
              <c:showCatName val="0"/>
              <c:showSerName val="0"/>
              <c:showPercent val="1"/>
              <c:showBubbleSize val="0"/>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'17'!$P$12:$P$19</c:f>
              <c:strCache>
                <c:ptCount val="8"/>
                <c:pt idx="0">
                  <c:v>قبل الدخول
Before Consummation</c:v>
                </c:pt>
                <c:pt idx="1">
                  <c:v>-1</c:v>
                </c:pt>
                <c:pt idx="2">
                  <c:v>1</c:v>
                </c:pt>
                <c:pt idx="3">
                  <c:v>2</c:v>
                </c:pt>
                <c:pt idx="4">
                  <c:v>3</c:v>
                </c:pt>
                <c:pt idx="5">
                  <c:v>4</c:v>
                </c:pt>
                <c:pt idx="6">
                  <c:v> 5 - 9</c:v>
                </c:pt>
                <c:pt idx="7">
                  <c:v>10 +</c:v>
                </c:pt>
              </c:strCache>
            </c:strRef>
          </c:cat>
          <c:val>
            <c:numRef>
              <c:f>'17'!$R$12:$R$19</c:f>
              <c:numCache>
                <c:formatCode>0.0</c:formatCode>
                <c:ptCount val="8"/>
                <c:pt idx="0">
                  <c:v>8.8495575221238951</c:v>
                </c:pt>
                <c:pt idx="1">
                  <c:v>52.212389380530979</c:v>
                </c:pt>
                <c:pt idx="2">
                  <c:v>3.9823008849557526</c:v>
                </c:pt>
                <c:pt idx="3">
                  <c:v>5.7522123893805315</c:v>
                </c:pt>
                <c:pt idx="4">
                  <c:v>1.7699115044247788</c:v>
                </c:pt>
                <c:pt idx="5">
                  <c:v>4.8672566371681416</c:v>
                </c:pt>
                <c:pt idx="6">
                  <c:v>10.619469026548673</c:v>
                </c:pt>
                <c:pt idx="7">
                  <c:v>11.946902654867259</c:v>
                </c:pt>
              </c:numCache>
            </c:numRef>
          </c:val>
          <c:extLst xmlns:c16r2="http://schemas.microsoft.com/office/drawing/2015/06/chart">
            <c:ext xmlns:c16="http://schemas.microsoft.com/office/drawing/2014/chart" uri="{C3380CC4-5D6E-409C-BE32-E72D297353CC}">
              <c16:uniqueId val="{0000000E-D16E-400A-A7E7-FEC8AED63E9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xmlns:c16r2="http://schemas.microsoft.com/office/drawing/2015/06/chart">
              <c:ext xmlns:c16="http://schemas.microsoft.com/office/drawing/2014/chart" uri="{C3380CC4-5D6E-409C-BE32-E72D297353CC}">
                <c16:uniqueId val="{00000001-3590-4D70-9464-D4A7A2E11E44}"/>
              </c:ext>
            </c:extLst>
          </c:dPt>
          <c:dPt>
            <c:idx val="4"/>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3-3590-4D70-9464-D4A7A2E11E44}"/>
              </c:ext>
            </c:extLst>
          </c:dPt>
          <c:dPt>
            <c:idx val="6"/>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3590-4D70-9464-D4A7A2E11E44}"/>
              </c:ext>
            </c:extLst>
          </c:dPt>
          <c:dPt>
            <c:idx val="7"/>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7-3590-4D70-9464-D4A7A2E11E44}"/>
              </c:ext>
            </c:extLst>
          </c:dPt>
          <c:dPt>
            <c:idx val="8"/>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590-4D70-9464-D4A7A2E11E44}"/>
              </c:ext>
            </c:extLst>
          </c:dPt>
          <c:dPt>
            <c:idx val="9"/>
            <c:bubble3D val="0"/>
            <c:spPr>
              <a:solidFill>
                <a:schemeClr val="accent6">
                  <a:lumMod val="50000"/>
                </a:schemeClr>
              </a:solidFill>
            </c:spPr>
            <c:extLst xmlns:c16r2="http://schemas.microsoft.com/office/drawing/2015/06/chart">
              <c:ext xmlns:c16="http://schemas.microsoft.com/office/drawing/2014/chart" uri="{C3380CC4-5D6E-409C-BE32-E72D297353CC}">
                <c16:uniqueId val="{0000000B-3590-4D70-9464-D4A7A2E11E44}"/>
              </c:ext>
            </c:extLst>
          </c:dPt>
          <c:dPt>
            <c:idx val="10"/>
            <c:bubble3D val="0"/>
            <c:spPr>
              <a:solidFill>
                <a:srgbClr val="00B050"/>
              </a:solidFill>
            </c:spPr>
            <c:extLst xmlns:c16r2="http://schemas.microsoft.com/office/drawing/2015/06/chart">
              <c:ext xmlns:c16="http://schemas.microsoft.com/office/drawing/2014/chart" uri="{C3380CC4-5D6E-409C-BE32-E72D297353CC}">
                <c16:uniqueId val="{0000000D-3590-4D70-9464-D4A7A2E11E44}"/>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'19'!$Q$12:$Q$19</c:f>
              <c:numCache>
                <c:formatCode>General</c:formatCode>
                <c:ptCount val="8"/>
                <c:pt idx="0">
                  <c:v>23.076923076923077</c:v>
                </c:pt>
                <c:pt idx="1">
                  <c:v>51.384615384615387</c:v>
                </c:pt>
                <c:pt idx="2">
                  <c:v>4.3076923076923075</c:v>
                </c:pt>
                <c:pt idx="3">
                  <c:v>2.1538461538461537</c:v>
                </c:pt>
                <c:pt idx="4">
                  <c:v>1.5384615384615385</c:v>
                </c:pt>
                <c:pt idx="5">
                  <c:v>2.7692307692307692</c:v>
                </c:pt>
                <c:pt idx="6">
                  <c:v>4.615384615384615</c:v>
                </c:pt>
                <c:pt idx="7" formatCode="#,##0.0">
                  <c:v>10.153846153846153</c:v>
                </c:pt>
              </c:numCache>
            </c:numRef>
          </c:val>
          <c:extLst xmlns:c16r2="http://schemas.microsoft.com/office/drawing/2015/06/chart">
            <c:ext xmlns:c16="http://schemas.microsoft.com/office/drawing/2014/chart" uri="{C3380CC4-5D6E-409C-BE32-E72D297353CC}">
              <c16:uniqueId val="{0000000E-3590-4D70-9464-D4A7A2E11E4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extLst xmlns:c16r2="http://schemas.microsoft.com/office/drawing/2015/06/chart">
              <c:ext xmlns:c16="http://schemas.microsoft.com/office/drawing/2014/chart" uri="{C3380CC4-5D6E-409C-BE32-E72D297353CC}">
                <c16:uniqueId val="{00000001-EFDA-4F16-9F91-61AFDAD8F357}"/>
              </c:ext>
            </c:extLst>
          </c:dPt>
          <c:dPt>
            <c:idx val="4"/>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3-EFDA-4F16-9F91-61AFDAD8F357}"/>
              </c:ext>
            </c:extLst>
          </c:dPt>
          <c:dPt>
            <c:idx val="6"/>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EFDA-4F16-9F91-61AFDAD8F357}"/>
              </c:ext>
            </c:extLst>
          </c:dPt>
          <c:dPt>
            <c:idx val="7"/>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7-EFDA-4F16-9F91-61AFDAD8F357}"/>
              </c:ext>
            </c:extLst>
          </c:dPt>
          <c:dPt>
            <c:idx val="8"/>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EFDA-4F16-9F91-61AFDAD8F357}"/>
              </c:ext>
            </c:extLst>
          </c:dPt>
          <c:dPt>
            <c:idx val="9"/>
            <c:bubble3D val="0"/>
            <c:spPr>
              <a:solidFill>
                <a:schemeClr val="accent6">
                  <a:lumMod val="50000"/>
                </a:schemeClr>
              </a:solidFill>
            </c:spPr>
            <c:extLst xmlns:c16r2="http://schemas.microsoft.com/office/drawing/2015/06/chart">
              <c:ext xmlns:c16="http://schemas.microsoft.com/office/drawing/2014/chart" uri="{C3380CC4-5D6E-409C-BE32-E72D297353CC}">
                <c16:uniqueId val="{0000000B-EFDA-4F16-9F91-61AFDAD8F357}"/>
              </c:ext>
            </c:extLst>
          </c:dPt>
          <c:dPt>
            <c:idx val="10"/>
            <c:bubble3D val="0"/>
            <c:spPr>
              <a:solidFill>
                <a:srgbClr val="00B050"/>
              </a:solidFill>
            </c:spPr>
            <c:extLst xmlns:c16r2="http://schemas.microsoft.com/office/drawing/2015/06/chart">
              <c:ext xmlns:c16="http://schemas.microsoft.com/office/drawing/2014/chart" uri="{C3380CC4-5D6E-409C-BE32-E72D297353CC}">
                <c16:uniqueId val="{0000000D-EFDA-4F16-9F91-61AFDAD8F357}"/>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'19'!$R$12:$R$19</c:f>
              <c:numCache>
                <c:formatCode>General</c:formatCode>
                <c:ptCount val="8"/>
                <c:pt idx="0">
                  <c:v>8.148148148148147</c:v>
                </c:pt>
                <c:pt idx="1">
                  <c:v>51.851851851851848</c:v>
                </c:pt>
                <c:pt idx="2">
                  <c:v>4.8148148148148149</c:v>
                </c:pt>
                <c:pt idx="3">
                  <c:v>5.1851851851851851</c:v>
                </c:pt>
                <c:pt idx="4">
                  <c:v>2.9629629629629628</c:v>
                </c:pt>
                <c:pt idx="5">
                  <c:v>5.5555555555555554</c:v>
                </c:pt>
                <c:pt idx="6">
                  <c:v>10.74074074074074</c:v>
                </c:pt>
                <c:pt idx="7" formatCode="#,##0.0">
                  <c:v>10.740740740740739</c:v>
                </c:pt>
              </c:numCache>
            </c:numRef>
          </c:val>
          <c:extLst xmlns:c16r2="http://schemas.microsoft.com/office/drawing/2015/06/chart">
            <c:ext xmlns:c16="http://schemas.microsoft.com/office/drawing/2014/chart" uri="{C3380CC4-5D6E-409C-BE32-E72D297353CC}">
              <c16:uniqueId val="{0000000E-EFDA-4F16-9F91-61AFDAD8F35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The Fourth Quarter, 2020</a:t>
            </a:r>
            <a:endParaRPr lang="en-US" sz="10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5577885063125622"/>
          <c:w val="0.92182257217847774"/>
          <c:h val="0.56925360301127759"/>
        </c:manualLayout>
      </c:layout>
      <c:barChart>
        <c:barDir val="col"/>
        <c:grouping val="clustered"/>
        <c:varyColors val="0"/>
        <c:ser>
          <c:idx val="0"/>
          <c:order val="0"/>
          <c:tx>
            <c:strRef>
              <c:f>'20'!$M$9</c:f>
              <c:strCache>
                <c:ptCount val="1"/>
                <c:pt idx="0">
                  <c:v>ذكور
Males</c:v>
                </c:pt>
              </c:strCache>
            </c:strRef>
          </c:tx>
          <c:spPr>
            <a:ln w="28575">
              <a:no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'20'!$M$10:$M$18</c:f>
              <c:numCache>
                <c:formatCode>0</c:formatCode>
                <c:ptCount val="9"/>
                <c:pt idx="0">
                  <c:v>3372</c:v>
                </c:pt>
                <c:pt idx="1">
                  <c:v>106</c:v>
                </c:pt>
                <c:pt idx="2">
                  <c:v>9</c:v>
                </c:pt>
                <c:pt idx="3">
                  <c:v>12</c:v>
                </c:pt>
                <c:pt idx="4">
                  <c:v>19</c:v>
                </c:pt>
                <c:pt idx="5">
                  <c:v>1</c:v>
                </c:pt>
                <c:pt idx="6">
                  <c:v>19</c:v>
                </c:pt>
                <c:pt idx="7">
                  <c:v>13</c:v>
                </c:pt>
                <c:pt idx="8">
                  <c:v>3</c:v>
                </c:pt>
              </c:numCache>
            </c:numRef>
          </c:val>
          <c:extLst xmlns:c16r2="http://schemas.microsoft.com/office/drawing/2015/06/chart">
            <c:ext xmlns:c16="http://schemas.microsoft.com/office/drawing/2014/chart" uri="{C3380CC4-5D6E-409C-BE32-E72D297353CC}">
              <c16:uniqueId val="{00000000-3065-4A2C-B820-0F96BCDE9A8D}"/>
            </c:ext>
          </c:extLst>
        </c:ser>
        <c:ser>
          <c:idx val="1"/>
          <c:order val="1"/>
          <c:tx>
            <c:strRef>
              <c:f>'20'!$N$9</c:f>
              <c:strCache>
                <c:ptCount val="1"/>
                <c:pt idx="0">
                  <c:v>إناث
Females</c:v>
                </c:pt>
              </c:strCache>
            </c:strRef>
          </c:tx>
          <c:spPr>
            <a:ln>
              <a:no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'20'!$N$10:$N$18</c:f>
              <c:numCache>
                <c:formatCode>0</c:formatCode>
                <c:ptCount val="9"/>
                <c:pt idx="0">
                  <c:v>3238</c:v>
                </c:pt>
                <c:pt idx="1">
                  <c:v>116</c:v>
                </c:pt>
                <c:pt idx="2">
                  <c:v>8</c:v>
                </c:pt>
                <c:pt idx="3">
                  <c:v>8</c:v>
                </c:pt>
                <c:pt idx="4">
                  <c:v>13</c:v>
                </c:pt>
                <c:pt idx="5">
                  <c:v>0</c:v>
                </c:pt>
                <c:pt idx="6">
                  <c:v>12</c:v>
                </c:pt>
                <c:pt idx="7">
                  <c:v>14</c:v>
                </c:pt>
                <c:pt idx="8">
                  <c:v>4</c:v>
                </c:pt>
              </c:numCache>
            </c:numRef>
          </c:val>
          <c:extLst xmlns:c16r2="http://schemas.microsoft.com/office/drawing/2015/06/chart">
            <c:ext xmlns:c16="http://schemas.microsoft.com/office/drawing/2014/chart" uri="{C3380CC4-5D6E-409C-BE32-E72D297353CC}">
              <c16:uniqueId val="{00000001-3065-4A2C-B820-0F96BCDE9A8D}"/>
            </c:ext>
          </c:extLst>
        </c:ser>
        <c:dLbls>
          <c:showLegendKey val="0"/>
          <c:showVal val="0"/>
          <c:showCatName val="0"/>
          <c:showSerName val="0"/>
          <c:showPercent val="0"/>
          <c:showBubbleSize val="0"/>
        </c:dLbls>
        <c:gapWidth val="150"/>
        <c:axId val="145604608"/>
        <c:axId val="145606528"/>
      </c:barChart>
      <c:catAx>
        <c:axId val="145604608"/>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45713097683441745"/>
              <c:y val="0.90594067211362295"/>
            </c:manualLayout>
          </c:layout>
          <c:overlay val="0"/>
        </c:title>
        <c:numFmt formatCode="General" sourceLinked="0"/>
        <c:majorTickMark val="out"/>
        <c:minorTickMark val="none"/>
        <c:tickLblPos val="nextTo"/>
        <c:txPr>
          <a:bodyPr/>
          <a:lstStyle/>
          <a:p>
            <a:pPr>
              <a:defRPr sz="800"/>
            </a:pPr>
            <a:endParaRPr lang="en-US"/>
          </a:p>
        </c:txPr>
        <c:crossAx val="145606528"/>
        <c:crosses val="autoZero"/>
        <c:auto val="1"/>
        <c:lblAlgn val="ctr"/>
        <c:lblOffset val="100"/>
        <c:noMultiLvlLbl val="0"/>
      </c:catAx>
      <c:valAx>
        <c:axId val="145606528"/>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1739130434782608E-2"/>
              <c:y val="0.161490796830212"/>
            </c:manualLayout>
          </c:layout>
          <c:overlay val="0"/>
        </c:title>
        <c:numFmt formatCode="0" sourceLinked="1"/>
        <c:majorTickMark val="out"/>
        <c:minorTickMark val="none"/>
        <c:tickLblPos val="nextTo"/>
        <c:txPr>
          <a:bodyPr/>
          <a:lstStyle/>
          <a:p>
            <a:pPr>
              <a:defRPr sz="800"/>
            </a:pPr>
            <a:endParaRPr lang="en-US"/>
          </a:p>
        </c:txPr>
        <c:crossAx val="145604608"/>
        <c:crosses val="autoZero"/>
        <c:crossBetween val="between"/>
      </c:valAx>
      <c:spPr>
        <a:solidFill>
          <a:srgbClr val="DFF0F5"/>
        </a:solidFill>
      </c:spPr>
    </c:plotArea>
    <c:legend>
      <c:legendPos val="r"/>
      <c:layout>
        <c:manualLayout>
          <c:xMode val="edge"/>
          <c:yMode val="edge"/>
          <c:x val="0.71381062421545138"/>
          <c:y val="0.189147291710682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000"/>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rtl="0">
              <a:defRPr sz="1000"/>
            </a:pPr>
            <a:r>
              <a:rPr lang="ar-QA" sz="1200">
                <a:latin typeface="Sakkal Majalla" panose="02000000000000000000" pitchFamily="2" charset="-78"/>
                <a:cs typeface="Sakkal Majalla" panose="02000000000000000000" pitchFamily="2" charset="-78"/>
              </a:rPr>
              <a:t>الربع الرابع، 2020</a:t>
            </a:r>
            <a:endParaRPr lang="en-US" sz="1200">
              <a:latin typeface="Sakkal Majalla" panose="02000000000000000000" pitchFamily="2" charset="-78"/>
              <a:cs typeface="Sakkal Majalla" panose="02000000000000000000" pitchFamily="2" charset="-78"/>
            </a:endParaRPr>
          </a:p>
          <a:p>
            <a:pPr rtl="0">
              <a:defRPr sz="1000"/>
            </a:pPr>
            <a:r>
              <a:rPr lang="en-US" sz="1000" b="0">
                <a:latin typeface="Arial" panose="020B0604020202020204" pitchFamily="34" charset="0"/>
                <a:cs typeface="Arial" panose="020B0604020202020204" pitchFamily="34" charset="0"/>
              </a:rPr>
              <a:t>REGISTERED LIVE BIRTHS</a:t>
            </a:r>
            <a:r>
              <a:rPr lang="en-US" sz="1000" b="0" baseline="0">
                <a:latin typeface="Arial" panose="020B0604020202020204" pitchFamily="34" charset="0"/>
                <a:cs typeface="Arial" panose="020B0604020202020204" pitchFamily="34" charset="0"/>
              </a:rPr>
              <a:t> </a:t>
            </a:r>
            <a:r>
              <a:rPr lang="en-US" sz="1000" b="0">
                <a:latin typeface="Arial" panose="020B0604020202020204" pitchFamily="34" charset="0"/>
                <a:cs typeface="Arial" panose="020B0604020202020204" pitchFamily="34" charset="0"/>
              </a:rPr>
              <a:t>BY NATIONALITY</a:t>
            </a:r>
          </a:p>
          <a:p>
            <a:pPr rtl="0">
              <a:defRPr sz="1000"/>
            </a:pPr>
            <a:r>
              <a:rPr lang="en-US" sz="1000" b="0" i="0" baseline="0">
                <a:effectLst/>
                <a:latin typeface="Arial" panose="020B0604020202020204" pitchFamily="34" charset="0"/>
                <a:cs typeface="Arial" panose="020B0604020202020204" pitchFamily="34" charset="0"/>
              </a:rPr>
              <a:t> The Fourth Quarter, 2020</a:t>
            </a:r>
            <a:endParaRPr lang="en-US" sz="1000">
              <a:effectLst/>
              <a:latin typeface="Arial" panose="020B0604020202020204" pitchFamily="34" charset="0"/>
              <a:cs typeface="Arial" panose="020B0604020202020204" pitchFamily="34" charset="0"/>
            </a:endParaRPr>
          </a:p>
        </c:rich>
      </c:tx>
      <c:layout>
        <c:manualLayout>
          <c:xMode val="edge"/>
          <c:yMode val="edge"/>
          <c:x val="0.29687610844400181"/>
          <c:y val="9.3896713615023476E-3"/>
        </c:manualLayout>
      </c:layout>
      <c:overlay val="0"/>
    </c:title>
    <c:autoTitleDeleted val="0"/>
    <c:plotArea>
      <c:layout>
        <c:manualLayout>
          <c:layoutTarget val="inner"/>
          <c:xMode val="edge"/>
          <c:yMode val="edge"/>
          <c:x val="0.22836823681623411"/>
          <c:y val="0.25479082720293766"/>
          <c:w val="0.48234137399491728"/>
          <c:h val="0.70529538284592919"/>
        </c:manualLayout>
      </c:layout>
      <c:pieChart>
        <c:varyColors val="1"/>
        <c:ser>
          <c:idx val="0"/>
          <c:order val="0"/>
          <c:dPt>
            <c:idx val="0"/>
            <c:bubble3D val="0"/>
            <c:spPr>
              <a:solidFill>
                <a:srgbClr val="993366"/>
              </a:solidFill>
            </c:spPr>
            <c:extLst xmlns:c16r2="http://schemas.microsoft.com/office/drawing/2015/06/chart">
              <c:ext xmlns:c16="http://schemas.microsoft.com/office/drawing/2014/chart" uri="{C3380CC4-5D6E-409C-BE32-E72D297353CC}">
                <c16:uniqueId val="{00000001-6AA4-4F0C-87C6-9414371E0233}"/>
              </c:ext>
            </c:extLst>
          </c:dPt>
          <c:dPt>
            <c:idx val="1"/>
            <c:bubble3D val="0"/>
            <c:spPr>
              <a:solidFill>
                <a:schemeClr val="accent1"/>
              </a:solidFill>
            </c:spPr>
            <c:extLst xmlns:c16r2="http://schemas.microsoft.com/office/drawing/2015/06/chart">
              <c:ext xmlns:c16="http://schemas.microsoft.com/office/drawing/2014/chart" uri="{C3380CC4-5D6E-409C-BE32-E72D297353CC}">
                <c16:uniqueId val="{00000003-6AA4-4F0C-87C6-9414371E0233}"/>
              </c:ext>
            </c:extLst>
          </c:dPt>
          <c:dPt>
            <c:idx val="3"/>
            <c:bubble3D val="0"/>
            <c:spPr>
              <a:solidFill>
                <a:schemeClr val="accent4">
                  <a:lumMod val="60000"/>
                  <a:lumOff val="40000"/>
                </a:schemeClr>
              </a:solidFill>
            </c:spPr>
            <c:extLst xmlns:c16r2="http://schemas.microsoft.com/office/drawing/2015/06/chart">
              <c:ext xmlns:c16="http://schemas.microsoft.com/office/drawing/2014/chart" uri="{C3380CC4-5D6E-409C-BE32-E72D297353CC}">
                <c16:uniqueId val="{00000005-6AA4-4F0C-87C6-9414371E0233}"/>
              </c:ext>
            </c:extLst>
          </c:dPt>
          <c:dPt>
            <c:idx val="4"/>
            <c:bubble3D val="0"/>
            <c:spPr>
              <a:solidFill>
                <a:schemeClr val="accent3">
                  <a:lumMod val="40000"/>
                  <a:lumOff val="60000"/>
                </a:schemeClr>
              </a:solidFill>
            </c:spPr>
            <c:extLst xmlns:c16r2="http://schemas.microsoft.com/office/drawing/2015/06/chart">
              <c:ext xmlns:c16="http://schemas.microsoft.com/office/drawing/2014/chart" uri="{C3380CC4-5D6E-409C-BE32-E72D297353CC}">
                <c16:uniqueId val="{00000007-6AA4-4F0C-87C6-9414371E0233}"/>
              </c:ext>
            </c:extLst>
          </c:dPt>
          <c:dLbls>
            <c:dLbl>
              <c:idx val="0"/>
              <c:layout>
                <c:manualLayout>
                  <c:x val="-0.12236340827766899"/>
                  <c:y val="1.0001505370055699E-2"/>
                </c:manualLayout>
              </c:layout>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AA4-4F0C-87C6-9414371E0233}"/>
                </c:ext>
              </c:extLst>
            </c:dLbl>
            <c:dLbl>
              <c:idx val="1"/>
              <c:layout>
                <c:manualLayout>
                  <c:x val="7.9791137218958738E-2"/>
                  <c:y val="-3.5841886326149794E-3"/>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AA4-4F0C-87C6-9414371E0233}"/>
                </c:ext>
              </c:extLst>
            </c:dLbl>
            <c:dLbl>
              <c:idx val="2"/>
              <c:layout>
                <c:manualLayout>
                  <c:x val="9.6374626000871447E-2"/>
                  <c:y val="-0.17164023511145615"/>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AA4-4F0C-87C6-9414371E0233}"/>
                </c:ext>
              </c:extLst>
            </c:dLbl>
            <c:dLbl>
              <c:idx val="3"/>
              <c:layout>
                <c:manualLayout>
                  <c:x val="8.7654691311734187E-2"/>
                  <c:y val="0.1800918059133968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AA4-4F0C-87C6-9414371E0233}"/>
                </c:ext>
              </c:extLst>
            </c:dLbl>
            <c:dLbl>
              <c:idx val="4"/>
              <c:layout>
                <c:manualLayout>
                  <c:x val="-1.0756038180041155E-2"/>
                  <c:y val="-1.084839747144283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AA4-4F0C-87C6-9414371E0233}"/>
                </c:ext>
              </c:extLst>
            </c:dLbl>
            <c:dLbl>
              <c:idx val="5"/>
              <c:layout>
                <c:manualLayout>
                  <c:x val="9.6640790271586424E-2"/>
                  <c:y val="7.0529023859573881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AA4-4F0C-87C6-9414371E0233}"/>
                </c:ext>
              </c:extLst>
            </c:dLbl>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'21'!$P$10:$P$15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'21'!$Q$10:$Q$15</c:f>
              <c:numCache>
                <c:formatCode>0</c:formatCode>
                <c:ptCount val="6"/>
                <c:pt idx="0">
                  <c:v>1594</c:v>
                </c:pt>
                <c:pt idx="1">
                  <c:v>108</c:v>
                </c:pt>
                <c:pt idx="2">
                  <c:v>2371</c:v>
                </c:pt>
                <c:pt idx="3">
                  <c:v>2497</c:v>
                </c:pt>
                <c:pt idx="4">
                  <c:v>130</c:v>
                </c:pt>
                <c:pt idx="5">
                  <c:v>267</c:v>
                </c:pt>
              </c:numCache>
            </c:numRef>
          </c:val>
          <c:extLst xmlns:c16r2="http://schemas.microsoft.com/office/drawing/2015/06/chart">
            <c:ext xmlns:c16="http://schemas.microsoft.com/office/drawing/2014/chart" uri="{C3380CC4-5D6E-409C-BE32-E72D297353CC}">
              <c16:uniqueId val="{0000000A-6AA4-4F0C-87C6-9414371E0233}"/>
            </c:ext>
          </c:extLst>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 l="0" r="0" t="0.47244094488188981" header="0" footer="0"/>
    <c:pageSetup paperSize="11"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فئة عمر الأم</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 الربع الثالث، 2020 - </a:t>
            </a:r>
            <a:r>
              <a:rPr lang="ar-QA" sz="1000" b="1" i="0" u="none" strike="noStrike" baseline="0">
                <a:effectLst/>
              </a:rPr>
              <a:t>الربع الرابع، 2020</a:t>
            </a:r>
            <a:endParaRPr lang="ar-QA"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AGE GROUP OF MOTHER</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baseline="0">
                <a:effectLst/>
              </a:rPr>
              <a:t>The Third Quarter, 2020 -  The Fourth Quarter, 2020</a:t>
            </a:r>
            <a:endParaRPr lang="en-US" sz="1000" b="0">
              <a:effectLst/>
            </a:endParaRPr>
          </a:p>
        </c:rich>
      </c:tx>
      <c:layout>
        <c:manualLayout>
          <c:xMode val="edge"/>
          <c:yMode val="edge"/>
          <c:x val="0.26556571699866821"/>
          <c:y val="7.6565582051734372E-3"/>
        </c:manualLayout>
      </c:layout>
      <c:overlay val="0"/>
    </c:title>
    <c:autoTitleDeleted val="0"/>
    <c:plotArea>
      <c:layout>
        <c:manualLayout>
          <c:layoutTarget val="inner"/>
          <c:xMode val="edge"/>
          <c:yMode val="edge"/>
          <c:x val="5.1203413493842102E-2"/>
          <c:y val="0.22641007959544771"/>
          <c:w val="0.9364845551326294"/>
          <c:h val="0.63988410817283281"/>
        </c:manualLayout>
      </c:layout>
      <c:barChart>
        <c:barDir val="col"/>
        <c:grouping val="clustered"/>
        <c:varyColors val="0"/>
        <c:ser>
          <c:idx val="0"/>
          <c:order val="0"/>
          <c:tx>
            <c:strRef>
              <c:f>'22'!$O$9</c:f>
              <c:strCache>
                <c:ptCount val="1"/>
                <c:pt idx="0">
                  <c:v>الربع الرابع، 2020
Fourth Quarter, 2020</c:v>
                </c:pt>
              </c:strCache>
            </c:strRef>
          </c:tx>
          <c:spPr>
            <a:solidFill>
              <a:schemeClr val="accent5"/>
            </a:solidFill>
            <a:ln w="28575">
              <a:noFill/>
            </a:ln>
          </c:spPr>
          <c:invertIfNegative val="0"/>
          <c:cat>
            <c:strRef>
              <c:f>'22'!$M$10:$M$17</c:f>
              <c:strCache>
                <c:ptCount val="8"/>
                <c:pt idx="0">
                  <c:v>-20</c:v>
                </c:pt>
                <c:pt idx="1">
                  <c:v>20 - 24</c:v>
                </c:pt>
                <c:pt idx="2">
                  <c:v>25 - 29</c:v>
                </c:pt>
                <c:pt idx="3">
                  <c:v>30 - 34</c:v>
                </c:pt>
                <c:pt idx="4">
                  <c:v>35 - 39</c:v>
                </c:pt>
                <c:pt idx="5">
                  <c:v>40 - 44</c:v>
                </c:pt>
                <c:pt idx="6">
                  <c:v>45 - 49</c:v>
                </c:pt>
                <c:pt idx="7">
                  <c:v>50 +</c:v>
                </c:pt>
              </c:strCache>
            </c:strRef>
          </c:cat>
          <c:val>
            <c:numRef>
              <c:f>'22'!$O$10:$O$17</c:f>
              <c:numCache>
                <c:formatCode>0</c:formatCode>
                <c:ptCount val="8"/>
                <c:pt idx="0">
                  <c:v>96</c:v>
                </c:pt>
                <c:pt idx="1">
                  <c:v>843</c:v>
                </c:pt>
                <c:pt idx="2">
                  <c:v>2122</c:v>
                </c:pt>
                <c:pt idx="3">
                  <c:v>2334</c:v>
                </c:pt>
                <c:pt idx="4">
                  <c:v>1248</c:v>
                </c:pt>
                <c:pt idx="5">
                  <c:v>295</c:v>
                </c:pt>
                <c:pt idx="6">
                  <c:v>17</c:v>
                </c:pt>
                <c:pt idx="7">
                  <c:v>3</c:v>
                </c:pt>
              </c:numCache>
            </c:numRef>
          </c:val>
          <c:extLst xmlns:c16r2="http://schemas.microsoft.com/office/drawing/2015/06/chart">
            <c:ext xmlns:c16="http://schemas.microsoft.com/office/drawing/2014/chart" uri="{C3380CC4-5D6E-409C-BE32-E72D297353CC}">
              <c16:uniqueId val="{00000000-C358-4861-8739-0930AA32D3AB}"/>
            </c:ext>
          </c:extLst>
        </c:ser>
        <c:ser>
          <c:idx val="1"/>
          <c:order val="1"/>
          <c:tx>
            <c:strRef>
              <c:f>'22'!$N$9</c:f>
              <c:strCache>
                <c:ptCount val="1"/>
                <c:pt idx="0">
                  <c:v>الربع الثالث، 2020
Third Quarter, 2020</c:v>
                </c:pt>
              </c:strCache>
            </c:strRef>
          </c:tx>
          <c:spPr>
            <a:solidFill>
              <a:schemeClr val="accent6"/>
            </a:solidFill>
            <a:ln w="63500" cap="flat">
              <a:noFill/>
              <a:round/>
            </a:ln>
          </c:spPr>
          <c:invertIfNegative val="0"/>
          <c:cat>
            <c:strRef>
              <c:f>'22'!$M$10:$M$17</c:f>
              <c:strCache>
                <c:ptCount val="8"/>
                <c:pt idx="0">
                  <c:v>-20</c:v>
                </c:pt>
                <c:pt idx="1">
                  <c:v>20 - 24</c:v>
                </c:pt>
                <c:pt idx="2">
                  <c:v>25 - 29</c:v>
                </c:pt>
                <c:pt idx="3">
                  <c:v>30 - 34</c:v>
                </c:pt>
                <c:pt idx="4">
                  <c:v>35 - 39</c:v>
                </c:pt>
                <c:pt idx="5">
                  <c:v>40 - 44</c:v>
                </c:pt>
                <c:pt idx="6">
                  <c:v>45 - 49</c:v>
                </c:pt>
                <c:pt idx="7">
                  <c:v>50 +</c:v>
                </c:pt>
              </c:strCache>
            </c:strRef>
          </c:cat>
          <c:val>
            <c:numRef>
              <c:f>'22'!$N$10:$N$17</c:f>
              <c:numCache>
                <c:formatCode>0</c:formatCode>
                <c:ptCount val="8"/>
                <c:pt idx="0">
                  <c:v>81</c:v>
                </c:pt>
                <c:pt idx="1">
                  <c:v>817</c:v>
                </c:pt>
                <c:pt idx="2">
                  <c:v>2071</c:v>
                </c:pt>
                <c:pt idx="3">
                  <c:v>2438</c:v>
                </c:pt>
                <c:pt idx="4">
                  <c:v>1293</c:v>
                </c:pt>
                <c:pt idx="5">
                  <c:v>335</c:v>
                </c:pt>
                <c:pt idx="6">
                  <c:v>28</c:v>
                </c:pt>
                <c:pt idx="7">
                  <c:v>2</c:v>
                </c:pt>
              </c:numCache>
            </c:numRef>
          </c:val>
          <c:extLst xmlns:c16r2="http://schemas.microsoft.com/office/drawing/2015/06/chart">
            <c:ext xmlns:c16="http://schemas.microsoft.com/office/drawing/2014/chart" uri="{C3380CC4-5D6E-409C-BE32-E72D297353CC}">
              <c16:uniqueId val="{00000001-C358-4861-8739-0930AA32D3AB}"/>
            </c:ext>
          </c:extLst>
        </c:ser>
        <c:dLbls>
          <c:showLegendKey val="0"/>
          <c:showVal val="0"/>
          <c:showCatName val="0"/>
          <c:showSerName val="0"/>
          <c:showPercent val="0"/>
          <c:showBubbleSize val="0"/>
        </c:dLbls>
        <c:gapWidth val="150"/>
        <c:axId val="147786752"/>
        <c:axId val="147793024"/>
      </c:barChart>
      <c:catAx>
        <c:axId val="147786752"/>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4284099579554914"/>
              <c:y val="0.91959865505610172"/>
            </c:manualLayout>
          </c:layout>
          <c:overlay val="0"/>
        </c:title>
        <c:numFmt formatCode="General" sourceLinked="0"/>
        <c:majorTickMark val="out"/>
        <c:minorTickMark val="none"/>
        <c:tickLblPos val="nextTo"/>
        <c:txPr>
          <a:bodyPr/>
          <a:lstStyle/>
          <a:p>
            <a:pPr rtl="0">
              <a:defRPr sz="800"/>
            </a:pPr>
            <a:endParaRPr lang="en-US"/>
          </a:p>
        </c:txPr>
        <c:crossAx val="147793024"/>
        <c:crosses val="autoZero"/>
        <c:auto val="1"/>
        <c:lblAlgn val="ctr"/>
        <c:lblOffset val="100"/>
        <c:noMultiLvlLbl val="0"/>
      </c:catAx>
      <c:valAx>
        <c:axId val="147793024"/>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1.6949152542372881E-2"/>
              <c:y val="0.12859462689115081"/>
            </c:manualLayout>
          </c:layout>
          <c:overlay val="0"/>
        </c:title>
        <c:numFmt formatCode="0" sourceLinked="1"/>
        <c:majorTickMark val="out"/>
        <c:minorTickMark val="none"/>
        <c:tickLblPos val="nextTo"/>
        <c:txPr>
          <a:bodyPr/>
          <a:lstStyle/>
          <a:p>
            <a:pPr>
              <a:defRPr sz="800"/>
            </a:pPr>
            <a:endParaRPr lang="en-US"/>
          </a:p>
        </c:txPr>
        <c:crossAx val="147786752"/>
        <c:crosses val="autoZero"/>
        <c:crossBetween val="between"/>
      </c:valAx>
      <c:spPr>
        <a:solidFill>
          <a:srgbClr val="DFF0F5"/>
        </a:solidFill>
      </c:spPr>
    </c:plotArea>
    <c:legend>
      <c:legendPos val="r"/>
      <c:layout>
        <c:manualLayout>
          <c:xMode val="edge"/>
          <c:yMode val="edge"/>
          <c:x val="0.72468006299212595"/>
          <c:y val="0.23166940342354267"/>
          <c:w val="0.23764342257217846"/>
          <c:h val="0.19051980807086613"/>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lgn="ctr" rtl="0">
              <a:defRPr/>
            </a:pPr>
            <a:r>
              <a:rPr lang="ar-QA" sz="1200">
                <a:latin typeface="Sakkal Majalla" panose="02000000000000000000" pitchFamily="2" charset="-78"/>
                <a:cs typeface="Sakkal Majalla" panose="02000000000000000000" pitchFamily="2" charset="-78"/>
              </a:rPr>
              <a:t>الربع الرابع، 2020</a:t>
            </a:r>
            <a:endParaRPr lang="en-US" sz="1200">
              <a:latin typeface="Sakkal Majalla" panose="02000000000000000000" pitchFamily="2" charset="-78"/>
              <a:cs typeface="Sakkal Majalla" panose="02000000000000000000" pitchFamily="2" charset="-78"/>
            </a:endParaRPr>
          </a:p>
          <a:p>
            <a:pPr algn="ctr" rtl="0">
              <a:defRPr/>
            </a:pPr>
            <a:r>
              <a:rPr lang="en-US" sz="1000" b="0">
                <a:effectLst/>
              </a:rPr>
              <a:t>REGISTERED LIVE BIRTHS BY NATIONALITY &amp; AGE GROUP OF MOTHER</a:t>
            </a:r>
          </a:p>
          <a:p>
            <a:pPr algn="ctr" rtl="0">
              <a:defRPr/>
            </a:pPr>
            <a:r>
              <a:rPr lang="en-US" sz="1000" b="0"/>
              <a:t> The Fourth Quarter, 2020</a:t>
            </a:r>
          </a:p>
        </c:rich>
      </c:tx>
      <c:layout>
        <c:manualLayout>
          <c:xMode val="edge"/>
          <c:yMode val="edge"/>
          <c:x val="0.1805528455284553"/>
          <c:y val="9.0089709069350807E-3"/>
        </c:manualLayout>
      </c:layout>
      <c:overlay val="0"/>
    </c:title>
    <c:autoTitleDeleted val="0"/>
    <c:plotArea>
      <c:layout>
        <c:manualLayout>
          <c:layoutTarget val="inner"/>
          <c:xMode val="edge"/>
          <c:yMode val="edge"/>
          <c:x val="8.2153454911400345E-2"/>
          <c:y val="0.26108097556220106"/>
          <c:w val="0.88816384083376443"/>
          <c:h val="0.62290714686277959"/>
        </c:manualLayout>
      </c:layout>
      <c:barChart>
        <c:barDir val="col"/>
        <c:grouping val="clustered"/>
        <c:varyColors val="0"/>
        <c:ser>
          <c:idx val="1"/>
          <c:order val="0"/>
          <c:tx>
            <c:strRef>
              <c:f>'23'!$O$10</c:f>
              <c:strCache>
                <c:ptCount val="1"/>
                <c:pt idx="0">
                  <c:v>قطريون
Qataris</c:v>
                </c:pt>
              </c:strCache>
            </c:strRef>
          </c:tx>
          <c:spPr>
            <a:solidFill>
              <a:srgbClr val="993366"/>
            </a:solidFill>
          </c:spPr>
          <c:invertIfNegative val="0"/>
          <c:dPt>
            <c:idx val="0"/>
            <c:invertIfNegative val="0"/>
            <c:bubble3D val="0"/>
            <c:extLst xmlns:c16r2="http://schemas.microsoft.com/office/drawing/2015/06/chart">
              <c:ext xmlns:c16="http://schemas.microsoft.com/office/drawing/2014/chart" uri="{C3380CC4-5D6E-409C-BE32-E72D297353CC}">
                <c16:uniqueId val="{00000000-EBF2-4E6C-946F-3133AACFFBB6}"/>
              </c:ext>
            </c:extLst>
          </c:dPt>
          <c:dPt>
            <c:idx val="1"/>
            <c:invertIfNegative val="0"/>
            <c:bubble3D val="0"/>
            <c:extLst xmlns:c16r2="http://schemas.microsoft.com/office/drawing/2015/06/chart">
              <c:ext xmlns:c16="http://schemas.microsoft.com/office/drawing/2014/chart" uri="{C3380CC4-5D6E-409C-BE32-E72D297353CC}">
                <c16:uniqueId val="{00000001-EBF2-4E6C-946F-3133AACFFBB6}"/>
              </c:ext>
            </c:extLst>
          </c:dPt>
          <c:dPt>
            <c:idx val="2"/>
            <c:invertIfNegative val="0"/>
            <c:bubble3D val="0"/>
            <c:extLst xmlns:c16r2="http://schemas.microsoft.com/office/drawing/2015/06/chart">
              <c:ext xmlns:c16="http://schemas.microsoft.com/office/drawing/2014/chart" uri="{C3380CC4-5D6E-409C-BE32-E72D297353CC}">
                <c16:uniqueId val="{00000002-EBF2-4E6C-946F-3133AACFFBB6}"/>
              </c:ext>
            </c:extLst>
          </c:dPt>
          <c:cat>
            <c:strRef>
              <c:f>'23'!$N$11:$N$18</c:f>
              <c:strCache>
                <c:ptCount val="8"/>
                <c:pt idx="0">
                  <c:v>-20</c:v>
                </c:pt>
                <c:pt idx="1">
                  <c:v>20 - 24</c:v>
                </c:pt>
                <c:pt idx="2">
                  <c:v>25 - 29</c:v>
                </c:pt>
                <c:pt idx="3">
                  <c:v>30 - 34</c:v>
                </c:pt>
                <c:pt idx="4">
                  <c:v>35 - 39</c:v>
                </c:pt>
                <c:pt idx="5">
                  <c:v>40 - 44</c:v>
                </c:pt>
                <c:pt idx="6">
                  <c:v>45 - 49</c:v>
                </c:pt>
                <c:pt idx="7">
                  <c:v>50 +</c:v>
                </c:pt>
              </c:strCache>
            </c:strRef>
          </c:cat>
          <c:val>
            <c:numRef>
              <c:f>'23'!$O$11:$O$18</c:f>
              <c:numCache>
                <c:formatCode>0</c:formatCode>
                <c:ptCount val="8"/>
                <c:pt idx="0">
                  <c:v>20</c:v>
                </c:pt>
                <c:pt idx="1">
                  <c:v>269</c:v>
                </c:pt>
                <c:pt idx="2">
                  <c:v>482</c:v>
                </c:pt>
                <c:pt idx="3">
                  <c:v>450</c:v>
                </c:pt>
                <c:pt idx="4">
                  <c:v>268</c:v>
                </c:pt>
                <c:pt idx="5">
                  <c:v>98</c:v>
                </c:pt>
                <c:pt idx="6">
                  <c:v>7</c:v>
                </c:pt>
                <c:pt idx="7">
                  <c:v>0</c:v>
                </c:pt>
              </c:numCache>
            </c:numRef>
          </c:val>
          <c:extLst xmlns:c16r2="http://schemas.microsoft.com/office/drawing/2015/06/chart">
            <c:ext xmlns:c16="http://schemas.microsoft.com/office/drawing/2014/chart" uri="{C3380CC4-5D6E-409C-BE32-E72D297353CC}">
              <c16:uniqueId val="{00000003-EBF2-4E6C-946F-3133AACFFBB6}"/>
            </c:ext>
          </c:extLst>
        </c:ser>
        <c:ser>
          <c:idx val="0"/>
          <c:order val="1"/>
          <c:tx>
            <c:strRef>
              <c:f>'23'!$P$10</c:f>
              <c:strCache>
                <c:ptCount val="1"/>
                <c:pt idx="0">
                  <c:v>غير قطريين
Non-Qataris</c:v>
                </c:pt>
              </c:strCache>
            </c:strRef>
          </c:tx>
          <c:spPr>
            <a:solidFill>
              <a:schemeClr val="accent2">
                <a:lumMod val="40000"/>
                <a:lumOff val="60000"/>
              </a:schemeClr>
            </a:solidFill>
          </c:spPr>
          <c:invertIfNegative val="0"/>
          <c:cat>
            <c:strRef>
              <c:f>'23'!$N$11:$N$18</c:f>
              <c:strCache>
                <c:ptCount val="8"/>
                <c:pt idx="0">
                  <c:v>-20</c:v>
                </c:pt>
                <c:pt idx="1">
                  <c:v>20 - 24</c:v>
                </c:pt>
                <c:pt idx="2">
                  <c:v>25 - 29</c:v>
                </c:pt>
                <c:pt idx="3">
                  <c:v>30 - 34</c:v>
                </c:pt>
                <c:pt idx="4">
                  <c:v>35 - 39</c:v>
                </c:pt>
                <c:pt idx="5">
                  <c:v>40 - 44</c:v>
                </c:pt>
                <c:pt idx="6">
                  <c:v>45 - 49</c:v>
                </c:pt>
                <c:pt idx="7">
                  <c:v>50 +</c:v>
                </c:pt>
              </c:strCache>
            </c:strRef>
          </c:cat>
          <c:val>
            <c:numRef>
              <c:f>'23'!$P$11:$P$18</c:f>
              <c:numCache>
                <c:formatCode>0</c:formatCode>
                <c:ptCount val="8"/>
                <c:pt idx="0">
                  <c:v>76</c:v>
                </c:pt>
                <c:pt idx="1">
                  <c:v>574</c:v>
                </c:pt>
                <c:pt idx="2">
                  <c:v>1640</c:v>
                </c:pt>
                <c:pt idx="3">
                  <c:v>1884</c:v>
                </c:pt>
                <c:pt idx="4">
                  <c:v>980</c:v>
                </c:pt>
                <c:pt idx="5">
                  <c:v>197</c:v>
                </c:pt>
                <c:pt idx="6">
                  <c:v>10</c:v>
                </c:pt>
                <c:pt idx="7">
                  <c:v>3</c:v>
                </c:pt>
              </c:numCache>
            </c:numRef>
          </c:val>
          <c:extLst xmlns:c16r2="http://schemas.microsoft.com/office/drawing/2015/06/chart">
            <c:ext xmlns:c16="http://schemas.microsoft.com/office/drawing/2014/chart" uri="{C3380CC4-5D6E-409C-BE32-E72D297353CC}">
              <c16:uniqueId val="{00000004-EBF2-4E6C-946F-3133AACFFBB6}"/>
            </c:ext>
          </c:extLst>
        </c:ser>
        <c:dLbls>
          <c:showLegendKey val="0"/>
          <c:showVal val="0"/>
          <c:showCatName val="0"/>
          <c:showSerName val="0"/>
          <c:showPercent val="0"/>
          <c:showBubbleSize val="0"/>
        </c:dLbls>
        <c:gapWidth val="100"/>
        <c:axId val="144369536"/>
        <c:axId val="147574784"/>
      </c:barChart>
      <c:catAx>
        <c:axId val="144369536"/>
        <c:scaling>
          <c:orientation val="minMax"/>
        </c:scaling>
        <c:delete val="0"/>
        <c:axPos val="b"/>
        <c:majorGridlines>
          <c:spPr>
            <a:ln>
              <a:solidFill>
                <a:schemeClr val="bg1"/>
              </a:solidFill>
            </a:ln>
          </c:spPr>
        </c:majorGridlines>
        <c:title>
          <c:tx>
            <c:rich>
              <a:bodyPr/>
              <a:lstStyle/>
              <a:p>
                <a:pPr algn="ctr">
                  <a:defRPr/>
                </a:pPr>
                <a:r>
                  <a:rPr lang="ar-QA" sz="1000" b="1" i="0" baseline="0">
                    <a:effectLst/>
                  </a:rPr>
                  <a:t>فئات العمر  </a:t>
                </a:r>
                <a:r>
                  <a:rPr lang="en-US" sz="1000" b="1" i="0" baseline="0">
                    <a:effectLst/>
                  </a:rPr>
                  <a:t> </a:t>
                </a:r>
                <a:r>
                  <a:rPr lang="en-US" sz="900" b="1" i="0" baseline="0">
                    <a:effectLst/>
                  </a:rPr>
                  <a:t>Age Groups</a:t>
                </a:r>
                <a:endParaRPr lang="ar-QA" sz="900">
                  <a:effectLst/>
                </a:endParaRPr>
              </a:p>
            </c:rich>
          </c:tx>
          <c:layout>
            <c:manualLayout>
              <c:xMode val="edge"/>
              <c:yMode val="edge"/>
              <c:x val="0.44091346245952834"/>
              <c:y val="0.95284215578314679"/>
            </c:manualLayout>
          </c:layout>
          <c:overlay val="0"/>
        </c:title>
        <c:numFmt formatCode="General" sourceLinked="0"/>
        <c:majorTickMark val="out"/>
        <c:minorTickMark val="none"/>
        <c:tickLblPos val="nextTo"/>
        <c:txPr>
          <a:bodyPr/>
          <a:lstStyle/>
          <a:p>
            <a:pPr rtl="0">
              <a:defRPr/>
            </a:pPr>
            <a:endParaRPr lang="en-US"/>
          </a:p>
        </c:txPr>
        <c:crossAx val="147574784"/>
        <c:crosses val="autoZero"/>
        <c:auto val="1"/>
        <c:lblAlgn val="ctr"/>
        <c:lblOffset val="100"/>
        <c:noMultiLvlLbl val="0"/>
      </c:catAx>
      <c:valAx>
        <c:axId val="147574784"/>
        <c:scaling>
          <c:orientation val="minMax"/>
        </c:scaling>
        <c:delete val="0"/>
        <c:axPos val="l"/>
        <c:majorGridlines>
          <c:spPr>
            <a:ln>
              <a:solidFill>
                <a:schemeClr val="bg1"/>
              </a:solidFill>
            </a:ln>
          </c:spPr>
        </c:majorGridlines>
        <c:title>
          <c:tx>
            <c:rich>
              <a:bodyPr rot="0" vert="horz"/>
              <a:lstStyle/>
              <a:p>
                <a:pPr rtl="0">
                  <a:defRPr/>
                </a:pPr>
                <a:r>
                  <a:rPr lang="ar-QA" sz="900"/>
                  <a:t>عدد</a:t>
                </a:r>
                <a:endParaRPr lang="ar-QA"/>
              </a:p>
              <a:p>
                <a:pPr rtl="0">
                  <a:defRPr/>
                </a:pPr>
                <a:r>
                  <a:rPr lang="en-US" sz="800"/>
                  <a:t>No.</a:t>
                </a:r>
                <a:endParaRPr lang="en-GB" sz="800"/>
              </a:p>
            </c:rich>
          </c:tx>
          <c:layout>
            <c:manualLayout>
              <c:xMode val="edge"/>
              <c:yMode val="edge"/>
              <c:x val="2.7522654558691108E-2"/>
              <c:y val="0.1788957211061771"/>
            </c:manualLayout>
          </c:layout>
          <c:overlay val="0"/>
        </c:title>
        <c:numFmt formatCode="0" sourceLinked="1"/>
        <c:majorTickMark val="out"/>
        <c:minorTickMark val="none"/>
        <c:tickLblPos val="nextTo"/>
        <c:crossAx val="144369536"/>
        <c:crosses val="autoZero"/>
        <c:crossBetween val="between"/>
      </c:valAx>
      <c:spPr>
        <a:solidFill>
          <a:srgbClr val="DFF0F5"/>
        </a:solidFill>
      </c:spPr>
    </c:plotArea>
    <c:legend>
      <c:legendPos val="r"/>
      <c:layout>
        <c:manualLayout>
          <c:xMode val="edge"/>
          <c:yMode val="edge"/>
          <c:x val="0.65638339249044642"/>
          <c:y val="0.17159726012437662"/>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الوفيات المسجلة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DEAEHS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The Fourth Quarter, 2020</a:t>
            </a:r>
          </a:p>
        </c:rich>
      </c:tx>
      <c:layout>
        <c:manualLayout>
          <c:xMode val="edge"/>
          <c:yMode val="edge"/>
          <c:x val="0.16279181102362206"/>
          <c:y val="1.874159284776903E-2"/>
        </c:manualLayout>
      </c:layout>
      <c:overlay val="0"/>
    </c:title>
    <c:autoTitleDeleted val="0"/>
    <c:plotArea>
      <c:layout>
        <c:manualLayout>
          <c:layoutTarget val="inner"/>
          <c:xMode val="edge"/>
          <c:yMode val="edge"/>
          <c:x val="6.4884870463747232E-2"/>
          <c:y val="0.25300245925581599"/>
          <c:w val="0.91341033474916578"/>
          <c:h val="0.5720300219752148"/>
        </c:manualLayout>
      </c:layout>
      <c:barChart>
        <c:barDir val="col"/>
        <c:grouping val="clustered"/>
        <c:varyColors val="0"/>
        <c:ser>
          <c:idx val="0"/>
          <c:order val="0"/>
          <c:tx>
            <c:strRef>
              <c:f>'24'!$M$10</c:f>
              <c:strCache>
                <c:ptCount val="1"/>
                <c:pt idx="0">
                  <c:v>ذكور
Males</c:v>
                </c:pt>
              </c:strCache>
            </c:strRef>
          </c:tx>
          <c:spPr>
            <a:ln w="28575">
              <a:noFill/>
            </a:ln>
          </c:spPr>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'24'!$M$11:$M$19</c:f>
              <c:numCache>
                <c:formatCode>0</c:formatCode>
                <c:ptCount val="9"/>
                <c:pt idx="0">
                  <c:v>321</c:v>
                </c:pt>
                <c:pt idx="1">
                  <c:v>73</c:v>
                </c:pt>
                <c:pt idx="2">
                  <c:v>15</c:v>
                </c:pt>
                <c:pt idx="3">
                  <c:v>6</c:v>
                </c:pt>
                <c:pt idx="4">
                  <c:v>3</c:v>
                </c:pt>
                <c:pt idx="5">
                  <c:v>1</c:v>
                </c:pt>
                <c:pt idx="6">
                  <c:v>3</c:v>
                </c:pt>
                <c:pt idx="7">
                  <c:v>5</c:v>
                </c:pt>
                <c:pt idx="8">
                  <c:v>7</c:v>
                </c:pt>
              </c:numCache>
            </c:numRef>
          </c:val>
          <c:extLst xmlns:c16r2="http://schemas.microsoft.com/office/drawing/2015/06/chart">
            <c:ext xmlns:c16="http://schemas.microsoft.com/office/drawing/2014/chart" uri="{C3380CC4-5D6E-409C-BE32-E72D297353CC}">
              <c16:uniqueId val="{00000000-FAE6-4958-86A1-0519BF87912E}"/>
            </c:ext>
          </c:extLst>
        </c:ser>
        <c:ser>
          <c:idx val="1"/>
          <c:order val="1"/>
          <c:tx>
            <c:strRef>
              <c:f>'24'!$N$10</c:f>
              <c:strCache>
                <c:ptCount val="1"/>
                <c:pt idx="0">
                  <c:v>إناث
Females</c:v>
                </c:pt>
              </c:strCache>
            </c:strRef>
          </c:tx>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'24'!$N$11:$N$19</c:f>
              <c:numCache>
                <c:formatCode>0</c:formatCode>
                <c:ptCount val="9"/>
                <c:pt idx="0">
                  <c:v>136</c:v>
                </c:pt>
                <c:pt idx="1">
                  <c:v>26</c:v>
                </c:pt>
                <c:pt idx="2">
                  <c:v>8</c:v>
                </c:pt>
                <c:pt idx="3">
                  <c:v>2</c:v>
                </c:pt>
                <c:pt idx="4">
                  <c:v>5</c:v>
                </c:pt>
                <c:pt idx="5">
                  <c:v>1</c:v>
                </c:pt>
                <c:pt idx="6">
                  <c:v>2</c:v>
                </c:pt>
                <c:pt idx="7">
                  <c:v>4</c:v>
                </c:pt>
                <c:pt idx="8">
                  <c:v>7</c:v>
                </c:pt>
              </c:numCache>
            </c:numRef>
          </c:val>
          <c:extLst xmlns:c16r2="http://schemas.microsoft.com/office/drawing/2015/06/chart">
            <c:ext xmlns:c16="http://schemas.microsoft.com/office/drawing/2014/chart" uri="{C3380CC4-5D6E-409C-BE32-E72D297353CC}">
              <c16:uniqueId val="{00000001-FAE6-4958-86A1-0519BF87912E}"/>
            </c:ext>
          </c:extLst>
        </c:ser>
        <c:dLbls>
          <c:showLegendKey val="0"/>
          <c:showVal val="0"/>
          <c:showCatName val="0"/>
          <c:showSerName val="0"/>
          <c:showPercent val="0"/>
          <c:showBubbleSize val="0"/>
        </c:dLbls>
        <c:gapWidth val="150"/>
        <c:axId val="147651584"/>
        <c:axId val="143922304"/>
      </c:barChart>
      <c:catAx>
        <c:axId val="147651584"/>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45713100262467193"/>
              <c:y val="0.90060100885826777"/>
            </c:manualLayout>
          </c:layout>
          <c:overlay val="0"/>
        </c:title>
        <c:numFmt formatCode="General" sourceLinked="0"/>
        <c:majorTickMark val="out"/>
        <c:minorTickMark val="none"/>
        <c:tickLblPos val="nextTo"/>
        <c:txPr>
          <a:bodyPr/>
          <a:lstStyle/>
          <a:p>
            <a:pPr>
              <a:defRPr sz="800"/>
            </a:pPr>
            <a:endParaRPr lang="en-US"/>
          </a:p>
        </c:txPr>
        <c:crossAx val="143922304"/>
        <c:crosses val="autoZero"/>
        <c:auto val="1"/>
        <c:lblAlgn val="ctr"/>
        <c:lblOffset val="100"/>
        <c:noMultiLvlLbl val="0"/>
      </c:catAx>
      <c:valAx>
        <c:axId val="143922304"/>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4801907647979335E-2"/>
              <c:y val="0.17050903140497947"/>
            </c:manualLayout>
          </c:layout>
          <c:overlay val="0"/>
        </c:title>
        <c:numFmt formatCode="0" sourceLinked="1"/>
        <c:majorTickMark val="out"/>
        <c:minorTickMark val="none"/>
        <c:tickLblPos val="nextTo"/>
        <c:txPr>
          <a:bodyPr/>
          <a:lstStyle/>
          <a:p>
            <a:pPr>
              <a:defRPr sz="800"/>
            </a:pPr>
            <a:endParaRPr lang="en-US"/>
          </a:p>
        </c:txPr>
        <c:crossAx val="147651584"/>
        <c:crosses val="autoZero"/>
        <c:crossBetween val="between"/>
      </c:valAx>
      <c:spPr>
        <a:solidFill>
          <a:srgbClr val="DFF0F5"/>
        </a:solidFill>
      </c:spPr>
    </c:plotArea>
    <c:legend>
      <c:legendPos val="r"/>
      <c:layout>
        <c:manualLayout>
          <c:xMode val="edge"/>
          <c:yMode val="edge"/>
          <c:x val="0.7204739312948657"/>
          <c:y val="0.1625296937603581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القادمون 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a:t>
            </a:r>
            <a:r>
              <a:rPr lang="ar-QA" sz="1200" b="1" baseline="0">
                <a:latin typeface="Sakkal Majalla" panose="02000000000000000000" pitchFamily="2" charset="-78"/>
                <a:cs typeface="Sakkal Majalla" panose="02000000000000000000" pitchFamily="2" charset="-78"/>
              </a:rPr>
              <a:t> الرابع</a:t>
            </a:r>
            <a:r>
              <a:rPr lang="ar-QA" sz="1200" b="1">
                <a:latin typeface="Sakkal Majalla" panose="02000000000000000000" pitchFamily="2" charset="-78"/>
                <a:cs typeface="Sakkal Majalla" panose="02000000000000000000" pitchFamily="2" charset="-78"/>
              </a:rPr>
              <a:t>، 2020</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ARRIVALS BY </a:t>
            </a:r>
            <a:r>
              <a:rPr lang="en-US" sz="1000" b="0">
                <a:effectLst/>
              </a:rPr>
              <a:t>COUNTRY</a:t>
            </a:r>
            <a:r>
              <a:rPr lang="en-US" sz="1000" b="0" baseline="0">
                <a:effectLst/>
              </a:rPr>
              <a:t> </a:t>
            </a:r>
            <a:r>
              <a:rPr lang="en-US" sz="1000" b="0">
                <a:effectLst/>
              </a:rPr>
              <a:t>OF NATIONALITY</a:t>
            </a:r>
            <a:r>
              <a:rPr lang="en-US" sz="1000" b="0" baseline="0">
                <a:effectLst/>
              </a:rPr>
              <a:t> </a:t>
            </a:r>
            <a:r>
              <a:rPr lang="en-US" sz="1000" b="0">
                <a:effectLst/>
              </a:rPr>
              <a:t>GROUPS</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 The Fourth Quarter, 2020</a:t>
            </a:r>
          </a:p>
        </c:rich>
      </c:tx>
      <c:layout>
        <c:manualLayout>
          <c:xMode val="edge"/>
          <c:yMode val="edge"/>
          <c:x val="0.26876183334226078"/>
          <c:y val="1.0645375914836993E-2"/>
        </c:manualLayout>
      </c:layout>
      <c:overlay val="0"/>
    </c:title>
    <c:autoTitleDeleted val="0"/>
    <c:plotArea>
      <c:layout/>
      <c:barChart>
        <c:barDir val="bar"/>
        <c:grouping val="clustered"/>
        <c:varyColors val="0"/>
        <c:ser>
          <c:idx val="0"/>
          <c:order val="0"/>
          <c:spPr>
            <a:solidFill>
              <a:schemeClr val="accent3">
                <a:lumMod val="75000"/>
              </a:schemeClr>
            </a:solidFill>
          </c:spPr>
          <c:invertIfNegative val="0"/>
          <c:dPt>
            <c:idx val="10"/>
            <c:invertIfNegative val="0"/>
            <c:bubble3D val="0"/>
            <c:spPr>
              <a:solidFill>
                <a:srgbClr val="993366"/>
              </a:solidFill>
            </c:spPr>
            <c:extLst xmlns:c16r2="http://schemas.microsoft.com/office/drawing/2015/06/chart">
              <c:ext xmlns:c16="http://schemas.microsoft.com/office/drawing/2014/chart" uri="{C3380CC4-5D6E-409C-BE32-E72D297353CC}">
                <c16:uniqueId val="{00000001-F224-42ED-8F55-510E6A1C31D8}"/>
              </c:ext>
            </c:extLst>
          </c:dPt>
          <c:cat>
            <c:strRef>
              <c:f>'2'!$A$49:$A$59</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'2'!$F$49:$F$59</c:f>
              <c:numCache>
                <c:formatCode>#,##0_ ;\-#,##0\ </c:formatCode>
                <c:ptCount val="11"/>
                <c:pt idx="0">
                  <c:v>1048</c:v>
                </c:pt>
                <c:pt idx="1">
                  <c:v>2586</c:v>
                </c:pt>
                <c:pt idx="2">
                  <c:v>8720</c:v>
                </c:pt>
                <c:pt idx="3">
                  <c:v>3263</c:v>
                </c:pt>
                <c:pt idx="4">
                  <c:v>20768</c:v>
                </c:pt>
                <c:pt idx="5">
                  <c:v>46710</c:v>
                </c:pt>
                <c:pt idx="6">
                  <c:v>13758</c:v>
                </c:pt>
                <c:pt idx="7">
                  <c:v>188876</c:v>
                </c:pt>
                <c:pt idx="8">
                  <c:v>45064</c:v>
                </c:pt>
                <c:pt idx="9">
                  <c:v>5373</c:v>
                </c:pt>
                <c:pt idx="10">
                  <c:v>20452</c:v>
                </c:pt>
              </c:numCache>
            </c:numRef>
          </c:val>
          <c:extLst xmlns:c16r2="http://schemas.microsoft.com/office/drawing/2015/06/chart">
            <c:ext xmlns:c16="http://schemas.microsoft.com/office/drawing/2014/chart" uri="{C3380CC4-5D6E-409C-BE32-E72D297353CC}">
              <c16:uniqueId val="{00000002-F224-42ED-8F55-510E6A1C31D8}"/>
            </c:ext>
          </c:extLst>
        </c:ser>
        <c:dLbls>
          <c:showLegendKey val="0"/>
          <c:showVal val="0"/>
          <c:showCatName val="0"/>
          <c:showSerName val="0"/>
          <c:showPercent val="0"/>
          <c:showBubbleSize val="0"/>
        </c:dLbls>
        <c:gapWidth val="150"/>
        <c:axId val="136263552"/>
        <c:axId val="136265088"/>
      </c:barChart>
      <c:catAx>
        <c:axId val="136263552"/>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crossAx val="136265088"/>
        <c:crosses val="autoZero"/>
        <c:auto val="1"/>
        <c:lblAlgn val="ctr"/>
        <c:lblOffset val="100"/>
        <c:noMultiLvlLbl val="0"/>
      </c:catAx>
      <c:valAx>
        <c:axId val="136265088"/>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36263552"/>
        <c:crosses val="autoZero"/>
        <c:crossBetween val="between"/>
        <c:majorUnit val="10000"/>
        <c:dispUnits>
          <c:builtInUnit val="thousands"/>
          <c:dispUnitsLbl>
            <c:layout>
              <c:manualLayout>
                <c:xMode val="edge"/>
                <c:yMode val="edge"/>
                <c:x val="0.65846670704623456"/>
                <c:y val="0.9244444444444444"/>
              </c:manualLayout>
            </c:layout>
            <c:tx>
              <c:rich>
                <a:bodyPr/>
                <a:lstStyle/>
                <a:p>
                  <a:pPr>
                    <a:defRPr b="0"/>
                  </a:pPr>
                  <a:r>
                    <a:rPr lang="ar-QA" b="0"/>
                    <a:t>بالألف</a:t>
                  </a:r>
                </a:p>
                <a:p>
                  <a:pPr>
                    <a:defRPr b="0"/>
                  </a:pPr>
                  <a:r>
                    <a:rPr lang="en-US" b="0"/>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الرابع، 2020</a:t>
            </a: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latin typeface="Arial" panose="020B0604020202020204" pitchFamily="34" charset="0"/>
                <a:cs typeface="Arial" panose="020B0604020202020204" pitchFamily="34" charset="0"/>
              </a:rPr>
              <a:t>DEPARTURES BY </a:t>
            </a:r>
            <a:r>
              <a:rPr lang="en-US" sz="1000" b="0">
                <a:effectLst/>
              </a:rPr>
              <a:t>COUNTRY OF NATIONALITY GROUPS</a:t>
            </a:r>
            <a:endParaRPr lang="ar-QA" sz="1000" b="0">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Fourth Quarter, 2020</a:t>
            </a:r>
          </a:p>
        </c:rich>
      </c:tx>
      <c:layout/>
      <c:overlay val="0"/>
    </c:title>
    <c:autoTitleDeleted val="0"/>
    <c:plotArea>
      <c:layout>
        <c:manualLayout>
          <c:layoutTarget val="inner"/>
          <c:xMode val="edge"/>
          <c:yMode val="edge"/>
          <c:x val="0.4471252177865313"/>
          <c:y val="0.20278927203065134"/>
          <c:w val="0.5021602234880812"/>
          <c:h val="0.70377973586635012"/>
        </c:manualLayout>
      </c:layout>
      <c:barChart>
        <c:barDir val="bar"/>
        <c:grouping val="clustered"/>
        <c:varyColors val="0"/>
        <c:ser>
          <c:idx val="0"/>
          <c:order val="0"/>
          <c:spPr>
            <a:solidFill>
              <a:schemeClr val="accent2">
                <a:lumMod val="60000"/>
                <a:lumOff val="40000"/>
              </a:schemeClr>
            </a:solidFill>
          </c:spPr>
          <c:invertIfNegative val="0"/>
          <c:dPt>
            <c:idx val="10"/>
            <c:invertIfNegative val="0"/>
            <c:bubble3D val="0"/>
            <c:spPr>
              <a:solidFill>
                <a:srgbClr val="993366"/>
              </a:solidFill>
            </c:spPr>
            <c:extLst xmlns:c16r2="http://schemas.microsoft.com/office/drawing/2015/06/chart">
              <c:ext xmlns:c16="http://schemas.microsoft.com/office/drawing/2014/chart" uri="{C3380CC4-5D6E-409C-BE32-E72D297353CC}">
                <c16:uniqueId val="{00000001-9B56-4CCA-B20F-5A02BA9BAE9F}"/>
              </c:ext>
            </c:extLst>
          </c:dPt>
          <c:cat>
            <c:strRef>
              <c:f>'3'!$A$49:$A$59</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'3'!$F$49:$F$59</c:f>
              <c:numCache>
                <c:formatCode>#,##0_ ;\-#,##0\ </c:formatCode>
                <c:ptCount val="11"/>
                <c:pt idx="0">
                  <c:v>778</c:v>
                </c:pt>
                <c:pt idx="1">
                  <c:v>2693</c:v>
                </c:pt>
                <c:pt idx="2">
                  <c:v>8885</c:v>
                </c:pt>
                <c:pt idx="3">
                  <c:v>3688</c:v>
                </c:pt>
                <c:pt idx="4">
                  <c:v>20146</c:v>
                </c:pt>
                <c:pt idx="5">
                  <c:v>46644</c:v>
                </c:pt>
                <c:pt idx="6">
                  <c:v>16177</c:v>
                </c:pt>
                <c:pt idx="7">
                  <c:v>224805</c:v>
                </c:pt>
                <c:pt idx="8">
                  <c:v>52167</c:v>
                </c:pt>
                <c:pt idx="9">
                  <c:v>5104</c:v>
                </c:pt>
                <c:pt idx="10">
                  <c:v>22499</c:v>
                </c:pt>
              </c:numCache>
            </c:numRef>
          </c:val>
          <c:extLst xmlns:c16r2="http://schemas.microsoft.com/office/drawing/2015/06/chart">
            <c:ext xmlns:c16="http://schemas.microsoft.com/office/drawing/2014/chart" uri="{C3380CC4-5D6E-409C-BE32-E72D297353CC}">
              <c16:uniqueId val="{00000002-9B56-4CCA-B20F-5A02BA9BAE9F}"/>
            </c:ext>
          </c:extLst>
        </c:ser>
        <c:dLbls>
          <c:showLegendKey val="0"/>
          <c:showVal val="0"/>
          <c:showCatName val="0"/>
          <c:showSerName val="0"/>
          <c:showPercent val="0"/>
          <c:showBubbleSize val="0"/>
        </c:dLbls>
        <c:gapWidth val="150"/>
        <c:axId val="137398144"/>
        <c:axId val="137399680"/>
      </c:barChart>
      <c:catAx>
        <c:axId val="137398144"/>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crossAx val="137399680"/>
        <c:crosses val="autoZero"/>
        <c:auto val="1"/>
        <c:lblAlgn val="ctr"/>
        <c:lblOffset val="100"/>
        <c:noMultiLvlLbl val="0"/>
      </c:catAx>
      <c:valAx>
        <c:axId val="137399680"/>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37398144"/>
        <c:crosses val="autoZero"/>
        <c:crossBetween val="between"/>
        <c:majorUnit val="20000"/>
        <c:minorUnit val="3000"/>
        <c:dispUnits>
          <c:builtInUnit val="thousands"/>
          <c:dispUnitsLbl>
            <c:layout>
              <c:manualLayout>
                <c:xMode val="edge"/>
                <c:yMode val="edge"/>
                <c:x val="0.66615378141731207"/>
                <c:y val="0.94341268179731785"/>
              </c:manualLayout>
            </c:layout>
            <c:tx>
              <c:rich>
                <a:bodyPr/>
                <a:lstStyle/>
                <a:p>
                  <a:pPr>
                    <a:defRPr b="0"/>
                  </a:pPr>
                  <a:r>
                    <a:rPr lang="ar-QA" b="0"/>
                    <a:t>بالألف</a:t>
                  </a:r>
                </a:p>
                <a:p>
                  <a:pPr>
                    <a:defRPr b="0"/>
                  </a:pPr>
                  <a:r>
                    <a:rPr lang="en-US" b="0"/>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 NATIONALITY OF</a:t>
            </a:r>
            <a:r>
              <a:rPr lang="ar-QA" sz="1000" b="0" baseline="0"/>
              <a:t> </a:t>
            </a:r>
            <a:r>
              <a:rPr lang="en-US" sz="1000" b="0"/>
              <a:t>WIFE AND HUSBAND</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Fourth Quarter, 2020</a:t>
            </a:r>
            <a:endParaRPr lang="en-US" sz="10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5671332750072906"/>
          <c:w val="0.92395589597711636"/>
          <c:h val="0.58039290543227551"/>
        </c:manualLayout>
      </c:layout>
      <c:barChart>
        <c:barDir val="col"/>
        <c:grouping val="clustered"/>
        <c:varyColors val="0"/>
        <c:ser>
          <c:idx val="0"/>
          <c:order val="0"/>
          <c:tx>
            <c:strRef>
              <c:f>'8'!$M$9</c:f>
              <c:strCache>
                <c:ptCount val="1"/>
                <c:pt idx="0">
                  <c:v>الزوج
Husband</c:v>
                </c:pt>
              </c:strCache>
            </c:strRef>
          </c:tx>
          <c:spPr>
            <a:solidFill>
              <a:schemeClr val="tx2">
                <a:lumMod val="60000"/>
                <a:lumOff val="40000"/>
              </a:schemeClr>
            </a:solidFill>
            <a:ln w="28575">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'8'!$M$10:$M$15</c:f>
              <c:numCache>
                <c:formatCode>0</c:formatCode>
                <c:ptCount val="6"/>
                <c:pt idx="0">
                  <c:v>765</c:v>
                </c:pt>
                <c:pt idx="1">
                  <c:v>19</c:v>
                </c:pt>
                <c:pt idx="2">
                  <c:v>310</c:v>
                </c:pt>
                <c:pt idx="3">
                  <c:v>170</c:v>
                </c:pt>
                <c:pt idx="4">
                  <c:v>7</c:v>
                </c:pt>
                <c:pt idx="5">
                  <c:v>18</c:v>
                </c:pt>
              </c:numCache>
            </c:numRef>
          </c:val>
          <c:extLst xmlns:c16r2="http://schemas.microsoft.com/office/drawing/2015/06/chart">
            <c:ext xmlns:c16="http://schemas.microsoft.com/office/drawing/2014/chart" uri="{C3380CC4-5D6E-409C-BE32-E72D297353CC}">
              <c16:uniqueId val="{00000000-36CD-4F2D-BCC0-E6B345C5CDB0}"/>
            </c:ext>
          </c:extLst>
        </c:ser>
        <c:ser>
          <c:idx val="1"/>
          <c:order val="1"/>
          <c:tx>
            <c:strRef>
              <c:f>'8'!$N$9</c:f>
              <c:strCache>
                <c:ptCount val="1"/>
                <c:pt idx="0">
                  <c:v> الزوجة
Wife</c:v>
                </c:pt>
              </c:strCache>
            </c:strRef>
          </c:tx>
          <c:spPr>
            <a:solidFill>
              <a:srgbClr val="9BBB59"/>
            </a:solidFill>
            <a:ln>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'8'!$N$10:$N$15</c:f>
              <c:numCache>
                <c:formatCode>0</c:formatCode>
                <c:ptCount val="6"/>
                <c:pt idx="0">
                  <c:v>721</c:v>
                </c:pt>
                <c:pt idx="1">
                  <c:v>52</c:v>
                </c:pt>
                <c:pt idx="2">
                  <c:v>285</c:v>
                </c:pt>
                <c:pt idx="3">
                  <c:v>194</c:v>
                </c:pt>
                <c:pt idx="4">
                  <c:v>27</c:v>
                </c:pt>
                <c:pt idx="5">
                  <c:v>10</c:v>
                </c:pt>
              </c:numCache>
            </c:numRef>
          </c:val>
          <c:extLst xmlns:c16r2="http://schemas.microsoft.com/office/drawing/2015/06/chart">
            <c:ext xmlns:c16="http://schemas.microsoft.com/office/drawing/2014/chart" uri="{C3380CC4-5D6E-409C-BE32-E72D297353CC}">
              <c16:uniqueId val="{00000001-36CD-4F2D-BCC0-E6B345C5CDB0}"/>
            </c:ext>
          </c:extLst>
        </c:ser>
        <c:dLbls>
          <c:showLegendKey val="0"/>
          <c:showVal val="0"/>
          <c:showCatName val="0"/>
          <c:showSerName val="0"/>
          <c:showPercent val="0"/>
          <c:showBubbleSize val="0"/>
        </c:dLbls>
        <c:gapWidth val="150"/>
        <c:axId val="124472320"/>
        <c:axId val="124515072"/>
      </c:barChart>
      <c:catAx>
        <c:axId val="124472320"/>
        <c:scaling>
          <c:orientation val="minMax"/>
        </c:scaling>
        <c:delete val="0"/>
        <c:axPos val="b"/>
        <c:majorGridlines>
          <c:spPr>
            <a:ln>
              <a:solidFill>
                <a:schemeClr val="bg1"/>
              </a:solidFill>
            </a:ln>
          </c:spPr>
        </c:majorGridlines>
        <c:numFmt formatCode="General" sourceLinked="0"/>
        <c:majorTickMark val="out"/>
        <c:minorTickMark val="none"/>
        <c:tickLblPos val="nextTo"/>
        <c:txPr>
          <a:bodyPr/>
          <a:lstStyle/>
          <a:p>
            <a:pPr>
              <a:defRPr sz="900"/>
            </a:pPr>
            <a:endParaRPr lang="en-US"/>
          </a:p>
        </c:txPr>
        <c:crossAx val="124515072"/>
        <c:crosses val="autoZero"/>
        <c:auto val="1"/>
        <c:lblAlgn val="ctr"/>
        <c:lblOffset val="100"/>
        <c:noMultiLvlLbl val="0"/>
      </c:catAx>
      <c:valAx>
        <c:axId val="124515072"/>
        <c:scaling>
          <c:orientation val="minMax"/>
        </c:scaling>
        <c:delete val="0"/>
        <c:axPos val="l"/>
        <c:majorGridlines>
          <c:spPr>
            <a:ln>
              <a:solidFill>
                <a:schemeClr val="bg1"/>
              </a:solidFill>
            </a:ln>
          </c:spPr>
        </c:majorGridlines>
        <c:title>
          <c:tx>
            <c:rich>
              <a:bodyPr rot="0" vert="horz"/>
              <a:lstStyle/>
              <a:p>
                <a:pPr algn="l" rtl="0">
                  <a:defRPr/>
                </a:pPr>
                <a:r>
                  <a:rPr lang="ar-QA" b="1">
                    <a:latin typeface="Sakkal Majalla" panose="02000000000000000000" pitchFamily="2" charset="-78"/>
                    <a:cs typeface="Sakkal Majalla" panose="02000000000000000000" pitchFamily="2" charset="-78"/>
                  </a:rPr>
                  <a:t>عدد</a:t>
                </a:r>
              </a:p>
              <a:p>
                <a:pPr algn="l" rtl="0">
                  <a:defRPr/>
                </a:pPr>
                <a:r>
                  <a:rPr lang="en-US" sz="800" b="0"/>
                  <a:t>No.</a:t>
                </a:r>
                <a:endParaRPr lang="en-GB" sz="800" b="0"/>
              </a:p>
            </c:rich>
          </c:tx>
          <c:layout>
            <c:manualLayout>
              <c:xMode val="edge"/>
              <c:yMode val="edge"/>
              <c:x val="2.1693783896537339E-2"/>
              <c:y val="0.14623637954346616"/>
            </c:manualLayout>
          </c:layout>
          <c:overlay val="0"/>
        </c:title>
        <c:numFmt formatCode="0" sourceLinked="1"/>
        <c:majorTickMark val="out"/>
        <c:minorTickMark val="none"/>
        <c:tickLblPos val="nextTo"/>
        <c:txPr>
          <a:bodyPr/>
          <a:lstStyle/>
          <a:p>
            <a:pPr>
              <a:defRPr sz="800"/>
            </a:pPr>
            <a:endParaRPr lang="en-US"/>
          </a:p>
        </c:txPr>
        <c:crossAx val="124472320"/>
        <c:crosses val="autoZero"/>
        <c:crossBetween val="between"/>
      </c:valAx>
      <c:spPr>
        <a:solidFill>
          <a:srgbClr val="DFF0F5"/>
        </a:solidFill>
      </c:spPr>
    </c:plotArea>
    <c:legend>
      <c:legendPos val="r"/>
      <c:layout>
        <c:manualLayout>
          <c:xMode val="edge"/>
          <c:yMode val="edge"/>
          <c:x val="0.66798985078321516"/>
          <c:y val="0.15472896151867127"/>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الزوجة</a:t>
            </a:r>
            <a:r>
              <a:rPr lang="ar-QA" sz="1200" baseline="0">
                <a:latin typeface="Sakkal Majalla" panose="02000000000000000000" pitchFamily="2" charset="-78"/>
                <a:cs typeface="Sakkal Majalla" panose="02000000000000000000" pitchFamily="2" charset="-78"/>
              </a:rPr>
              <a:t> و</a:t>
            </a:r>
            <a:r>
              <a:rPr lang="ar-QA" sz="1200">
                <a:latin typeface="Sakkal Majalla" panose="02000000000000000000" pitchFamily="2" charset="-78"/>
                <a:cs typeface="Sakkal Majalla" panose="02000000000000000000" pitchFamily="2" charset="-78"/>
              </a:rPr>
              <a:t>الزوج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a:t>
            </a:r>
            <a:r>
              <a:rPr lang="ar-QA" sz="1000" b="0" baseline="0"/>
              <a:t> </a:t>
            </a:r>
            <a:r>
              <a:rPr lang="en-US" sz="1000" b="0" i="0" u="none" strike="noStrike" baseline="0">
                <a:effectLst/>
              </a:rPr>
              <a:t>AGE GROUP OF WIFE &amp; </a:t>
            </a:r>
            <a:r>
              <a:rPr lang="en-US" sz="1000" b="0"/>
              <a:t>HUSBAND</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The Fourth Quarter, 2020</a:t>
            </a:r>
            <a:endParaRPr lang="en-US" sz="1000" b="0">
              <a:effectLst/>
            </a:endParaRPr>
          </a:p>
        </c:rich>
      </c:tx>
      <c:layout/>
      <c:overlay val="1"/>
    </c:title>
    <c:autoTitleDeleted val="0"/>
    <c:plotArea>
      <c:layout>
        <c:manualLayout>
          <c:layoutTarget val="inner"/>
          <c:xMode val="edge"/>
          <c:yMode val="edge"/>
          <c:x val="5.647269291338583E-2"/>
          <c:y val="0.27060918490161107"/>
          <c:w val="0.93035590551181102"/>
          <c:h val="0.58408284477699224"/>
        </c:manualLayout>
      </c:layout>
      <c:barChart>
        <c:barDir val="col"/>
        <c:grouping val="clustered"/>
        <c:varyColors val="0"/>
        <c:ser>
          <c:idx val="0"/>
          <c:order val="0"/>
          <c:tx>
            <c:strRef>
              <c:f>'9'!$O$9</c:f>
              <c:strCache>
                <c:ptCount val="1"/>
                <c:pt idx="0">
                  <c:v>الزوج
Husband</c:v>
                </c:pt>
              </c:strCache>
            </c:strRef>
          </c:tx>
          <c:spPr>
            <a:solidFill>
              <a:schemeClr val="tx2">
                <a:lumMod val="60000"/>
                <a:lumOff val="40000"/>
              </a:schemeClr>
            </a:solidFill>
            <a:ln w="28575">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'9'!$O$10:$O$17</c:f>
              <c:numCache>
                <c:formatCode>0</c:formatCode>
                <c:ptCount val="8"/>
                <c:pt idx="0">
                  <c:v>16</c:v>
                </c:pt>
                <c:pt idx="1">
                  <c:v>242</c:v>
                </c:pt>
                <c:pt idx="2">
                  <c:v>503</c:v>
                </c:pt>
                <c:pt idx="3">
                  <c:v>271</c:v>
                </c:pt>
                <c:pt idx="4">
                  <c:v>124</c:v>
                </c:pt>
                <c:pt idx="5">
                  <c:v>62</c:v>
                </c:pt>
                <c:pt idx="6">
                  <c:v>32</c:v>
                </c:pt>
                <c:pt idx="7">
                  <c:v>39</c:v>
                </c:pt>
              </c:numCache>
            </c:numRef>
          </c:val>
          <c:extLst xmlns:c16r2="http://schemas.microsoft.com/office/drawing/2015/06/chart">
            <c:ext xmlns:c16="http://schemas.microsoft.com/office/drawing/2014/chart" uri="{C3380CC4-5D6E-409C-BE32-E72D297353CC}">
              <c16:uniqueId val="{00000000-C018-4F0D-94F5-CF4B8C44D871}"/>
            </c:ext>
          </c:extLst>
        </c:ser>
        <c:ser>
          <c:idx val="1"/>
          <c:order val="1"/>
          <c:tx>
            <c:strRef>
              <c:f>'9'!$P$9</c:f>
              <c:strCache>
                <c:ptCount val="1"/>
                <c:pt idx="0">
                  <c:v> الزوجة
Wife</c:v>
                </c:pt>
              </c:strCache>
            </c:strRef>
          </c:tx>
          <c:spPr>
            <a:solidFill>
              <a:srgbClr val="9BBB59"/>
            </a:solidFill>
            <a:ln>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'9'!$P$10:$P$17</c:f>
              <c:numCache>
                <c:formatCode>0</c:formatCode>
                <c:ptCount val="8"/>
                <c:pt idx="0">
                  <c:v>130</c:v>
                </c:pt>
                <c:pt idx="1">
                  <c:v>450</c:v>
                </c:pt>
                <c:pt idx="2">
                  <c:v>367</c:v>
                </c:pt>
                <c:pt idx="3">
                  <c:v>167</c:v>
                </c:pt>
                <c:pt idx="4">
                  <c:v>100</c:v>
                </c:pt>
                <c:pt idx="5">
                  <c:v>42</c:v>
                </c:pt>
                <c:pt idx="6">
                  <c:v>22</c:v>
                </c:pt>
                <c:pt idx="7">
                  <c:v>11</c:v>
                </c:pt>
              </c:numCache>
            </c:numRef>
          </c:val>
          <c:extLst xmlns:c16r2="http://schemas.microsoft.com/office/drawing/2015/06/chart">
            <c:ext xmlns:c16="http://schemas.microsoft.com/office/drawing/2014/chart" uri="{C3380CC4-5D6E-409C-BE32-E72D297353CC}">
              <c16:uniqueId val="{00000001-C018-4F0D-94F5-CF4B8C44D871}"/>
            </c:ext>
          </c:extLst>
        </c:ser>
        <c:dLbls>
          <c:showLegendKey val="0"/>
          <c:showVal val="0"/>
          <c:showCatName val="0"/>
          <c:showSerName val="0"/>
          <c:showPercent val="0"/>
          <c:showBubbleSize val="0"/>
        </c:dLbls>
        <c:gapWidth val="150"/>
        <c:axId val="138665984"/>
        <c:axId val="138667904"/>
      </c:barChart>
      <c:catAx>
        <c:axId val="138665984"/>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713100262467193"/>
              <c:y val="0.90060100885826777"/>
            </c:manualLayout>
          </c:layout>
          <c:overlay val="0"/>
        </c:title>
        <c:numFmt formatCode="General" sourceLinked="0"/>
        <c:majorTickMark val="out"/>
        <c:minorTickMark val="none"/>
        <c:tickLblPos val="nextTo"/>
        <c:txPr>
          <a:bodyPr/>
          <a:lstStyle/>
          <a:p>
            <a:pPr rtl="0">
              <a:defRPr sz="800"/>
            </a:pPr>
            <a:endParaRPr lang="en-US"/>
          </a:p>
        </c:txPr>
        <c:crossAx val="138667904"/>
        <c:crosses val="autoZero"/>
        <c:auto val="1"/>
        <c:lblAlgn val="ctr"/>
        <c:lblOffset val="100"/>
        <c:noMultiLvlLbl val="0"/>
      </c:catAx>
      <c:valAx>
        <c:axId val="138667904"/>
        <c:scaling>
          <c:orientation val="minMax"/>
        </c:scaling>
        <c:delete val="0"/>
        <c:axPos val="l"/>
        <c:majorGridlines>
          <c:spPr>
            <a:ln>
              <a:solidFill>
                <a:schemeClr val="bg1"/>
              </a:solidFill>
            </a:ln>
          </c:spPr>
        </c:majorGridlines>
        <c:title>
          <c:tx>
            <c:rich>
              <a:bodyPr rot="0" vert="horz"/>
              <a:lstStyle/>
              <a:p>
                <a:pPr algn="l" rtl="0">
                  <a:defRPr/>
                </a:pPr>
                <a:r>
                  <a:rPr lang="ar-QA">
                    <a:latin typeface="Sakkal Majalla" panose="02000000000000000000" pitchFamily="2" charset="-78"/>
                    <a:cs typeface="Sakkal Majalla" panose="02000000000000000000" pitchFamily="2" charset="-78"/>
                  </a:rPr>
                  <a:t>عدد</a:t>
                </a:r>
              </a:p>
              <a:p>
                <a:pPr algn="l" rtl="0">
                  <a:defRPr/>
                </a:pPr>
                <a:r>
                  <a:rPr lang="en-US" sz="800" b="0"/>
                  <a:t>No.</a:t>
                </a:r>
                <a:endParaRPr lang="en-GB" sz="800" b="0"/>
              </a:p>
            </c:rich>
          </c:tx>
          <c:layout>
            <c:manualLayout>
              <c:xMode val="edge"/>
              <c:yMode val="edge"/>
              <c:x val="1.85700994202181E-2"/>
              <c:y val="0.16758865042316204"/>
            </c:manualLayout>
          </c:layout>
          <c:overlay val="0"/>
        </c:title>
        <c:numFmt formatCode="0" sourceLinked="1"/>
        <c:majorTickMark val="out"/>
        <c:minorTickMark val="none"/>
        <c:tickLblPos val="nextTo"/>
        <c:txPr>
          <a:bodyPr/>
          <a:lstStyle/>
          <a:p>
            <a:pPr>
              <a:defRPr sz="800"/>
            </a:pPr>
            <a:endParaRPr lang="en-US"/>
          </a:p>
        </c:txPr>
        <c:crossAx val="138665984"/>
        <c:crosses val="autoZero"/>
        <c:crossBetween val="between"/>
      </c:valAx>
      <c:spPr>
        <a:solidFill>
          <a:srgbClr val="DFF0F5"/>
        </a:solidFill>
      </c:spPr>
    </c:plotArea>
    <c:legend>
      <c:legendPos val="r"/>
      <c:layout>
        <c:manualLayout>
          <c:xMode val="edge"/>
          <c:yMode val="edge"/>
          <c:x val="0.59632176986619145"/>
          <c:y val="0.1855144248047832"/>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إشهادات الطلاق حسب نوع الطلاق </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الربع </a:t>
            </a: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الرابع</a:t>
            </a: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 2020</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effectLst/>
              </a:rPr>
              <a:t>DIVORCES BY TYPE OF DIVORCE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The </a:t>
            </a:r>
            <a:r>
              <a:rPr lang="en-US" sz="1000" b="0" i="0" u="none" strike="noStrike" kern="1200" baseline="0">
                <a:solidFill>
                  <a:sysClr val="windowText" lastClr="000000"/>
                </a:solidFill>
                <a:effectLst/>
                <a:latin typeface="Arial" panose="020B0604020202020204" pitchFamily="34" charset="0"/>
                <a:ea typeface="+mn-ea"/>
                <a:cs typeface="Arial" panose="020B0604020202020204" pitchFamily="34" charset="0"/>
              </a:rPr>
              <a:t>Fourth</a:t>
            </a:r>
            <a:r>
              <a:rPr lang="en-US" sz="1000" b="0" i="0" baseline="0">
                <a:effectLst/>
              </a:rPr>
              <a:t> Quarter, 2020</a:t>
            </a:r>
            <a:endParaRPr lang="en-US" sz="1000">
              <a:effectLst/>
            </a:endParaRPr>
          </a:p>
        </c:rich>
      </c:tx>
      <c:layout/>
      <c:overlay val="0"/>
    </c:title>
    <c:autoTitleDeleted val="0"/>
    <c:plotArea>
      <c:layout>
        <c:manualLayout>
          <c:layoutTarget val="inner"/>
          <c:xMode val="edge"/>
          <c:yMode val="edge"/>
          <c:x val="0.18548981835986098"/>
          <c:y val="0.29984560614231404"/>
          <c:w val="0.42417956929695716"/>
          <c:h val="0.64216058079114879"/>
        </c:manualLayout>
      </c:layout>
      <c:pieChart>
        <c:varyColors val="1"/>
        <c:ser>
          <c:idx val="1"/>
          <c:order val="0"/>
          <c:dPt>
            <c:idx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CB4E-44EA-88B1-FB306FE69BE5}"/>
              </c:ext>
            </c:extLst>
          </c:dPt>
          <c:dPt>
            <c:idx val="1"/>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3-CB4E-44EA-88B1-FB306FE69BE5}"/>
              </c:ext>
            </c:extLst>
          </c:dPt>
          <c:dPt>
            <c:idx val="2"/>
            <c:bubble3D val="0"/>
            <c:spPr>
              <a:solidFill>
                <a:schemeClr val="accent5">
                  <a:lumMod val="60000"/>
                  <a:lumOff val="40000"/>
                </a:schemeClr>
              </a:solidFill>
            </c:spPr>
            <c:extLst xmlns:c16r2="http://schemas.microsoft.com/office/drawing/2015/06/chart">
              <c:ext xmlns:c16="http://schemas.microsoft.com/office/drawing/2014/chart" uri="{C3380CC4-5D6E-409C-BE32-E72D297353CC}">
                <c16:uniqueId val="{00000005-CB4E-44EA-88B1-FB306FE69BE5}"/>
              </c:ext>
            </c:extLst>
          </c:dPt>
          <c:dPt>
            <c:idx val="3"/>
            <c:bubble3D val="0"/>
            <c:spPr>
              <a:solidFill>
                <a:schemeClr val="accent4">
                  <a:lumMod val="60000"/>
                  <a:lumOff val="40000"/>
                </a:schemeClr>
              </a:solidFill>
            </c:spPr>
            <c:extLst xmlns:c16r2="http://schemas.microsoft.com/office/drawing/2015/06/chart">
              <c:ext xmlns:c16="http://schemas.microsoft.com/office/drawing/2014/chart" uri="{C3380CC4-5D6E-409C-BE32-E72D297353CC}">
                <c16:uniqueId val="{00000007-CB4E-44EA-88B1-FB306FE69BE5}"/>
              </c:ext>
            </c:extLst>
          </c:dPt>
          <c:dLbls>
            <c:dLbl>
              <c:idx val="1"/>
              <c:numFmt formatCode="0.0%" sourceLinked="0"/>
              <c:spPr/>
              <c:txPr>
                <a:bodyPr/>
                <a:lstStyle/>
                <a:p>
                  <a:pPr rtl="0">
                    <a:defRPr>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dLbl>
              <c:idx val="3"/>
              <c:layout>
                <c:manualLayout>
                  <c:x val="6.5592718341399986E-3"/>
                  <c:y val="5.5071922068649247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B4E-44EA-88B1-FB306FE69BE5}"/>
                </c:ext>
              </c:extLst>
            </c:dLbl>
            <c:numFmt formatCode="0.0%" sourceLinked="0"/>
            <c:spPr>
              <a:noFill/>
              <a:ln>
                <a:noFill/>
              </a:ln>
              <a:effectLst/>
            </c:spPr>
            <c:txPr>
              <a:bodyPr/>
              <a:lstStyle/>
              <a:p>
                <a:pPr rtl="0">
                  <a:defRPr>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'11'!$K$8:$N$8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'11'!$K$10:$N$10</c:f>
              <c:numCache>
                <c:formatCode>0.0</c:formatCode>
                <c:ptCount val="4"/>
                <c:pt idx="0">
                  <c:v>49.579831932773111</c:v>
                </c:pt>
                <c:pt idx="1">
                  <c:v>37.983193277310924</c:v>
                </c:pt>
                <c:pt idx="2">
                  <c:v>9.5798319327731107</c:v>
                </c:pt>
                <c:pt idx="3">
                  <c:v>2.8571428571428572</c:v>
                </c:pt>
              </c:numCache>
            </c:numRef>
          </c:val>
          <c:extLst xmlns:c16r2="http://schemas.microsoft.com/office/drawing/2015/06/chart">
            <c:ext xmlns:c16="http://schemas.microsoft.com/office/drawing/2014/chart" uri="{C3380CC4-5D6E-409C-BE32-E72D297353CC}">
              <c16:uniqueId val="{00000008-CB4E-44EA-88B1-FB306FE69BE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9933845425285146"/>
          <c:y val="0.37144542348463516"/>
          <c:w val="0.2884291298450079"/>
          <c:h val="0.44957799903324608"/>
        </c:manualLayou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The Fourth Quarter, 2020</a:t>
            </a:r>
            <a:endParaRPr lang="en-US" sz="1000" b="0">
              <a:effectLst/>
            </a:endParaRPr>
          </a:p>
        </c:rich>
      </c:tx>
      <c:layout>
        <c:manualLayout>
          <c:xMode val="edge"/>
          <c:yMode val="edge"/>
          <c:x val="0.34916051335167264"/>
          <c:y val="1.6666666666666666E-2"/>
        </c:manualLayout>
      </c:layout>
      <c:overlay val="0"/>
    </c:title>
    <c:autoTitleDeleted val="0"/>
    <c:plotArea>
      <c:layout>
        <c:manualLayout>
          <c:layoutTarget val="inner"/>
          <c:xMode val="edge"/>
          <c:yMode val="edge"/>
          <c:x val="7.9039706356636069E-2"/>
          <c:y val="0.26745572343997542"/>
          <c:w val="0.90138890657590909"/>
          <c:h val="0.56937764536189728"/>
        </c:manualLayout>
      </c:layout>
      <c:barChart>
        <c:barDir val="col"/>
        <c:grouping val="clustered"/>
        <c:varyColors val="0"/>
        <c:ser>
          <c:idx val="0"/>
          <c:order val="0"/>
          <c:spPr>
            <a:solidFill>
              <a:schemeClr val="accent5">
                <a:lumMod val="75000"/>
              </a:schemeClr>
            </a:solidFill>
            <a:ln w="22225">
              <a:noFill/>
            </a:ln>
          </c:spPr>
          <c:invertIfNegative val="0"/>
          <c:cat>
            <c:strRef>
              <c:f>'15'!$I$14:$I$22</c:f>
              <c:strCache>
                <c:ptCount val="9"/>
                <c:pt idx="0">
                  <c:v>-20</c:v>
                </c:pt>
                <c:pt idx="1">
                  <c:v>20 - 24</c:v>
                </c:pt>
                <c:pt idx="2">
                  <c:v>25 - 29</c:v>
                </c:pt>
                <c:pt idx="3">
                  <c:v>30 - 34</c:v>
                </c:pt>
                <c:pt idx="4">
                  <c:v>35 - 39</c:v>
                </c:pt>
                <c:pt idx="5">
                  <c:v>40 - 44</c:v>
                </c:pt>
                <c:pt idx="6">
                  <c:v>45 - 49</c:v>
                </c:pt>
                <c:pt idx="7">
                  <c:v>50+</c:v>
                </c:pt>
                <c:pt idx="8">
                  <c:v>غير مبين
Not Stated</c:v>
                </c:pt>
              </c:strCache>
            </c:strRef>
          </c:cat>
          <c:val>
            <c:numRef>
              <c:f>'15'!$J$14:$J$22</c:f>
              <c:numCache>
                <c:formatCode>0</c:formatCode>
                <c:ptCount val="9"/>
                <c:pt idx="0">
                  <c:v>16</c:v>
                </c:pt>
                <c:pt idx="1">
                  <c:v>91</c:v>
                </c:pt>
                <c:pt idx="2">
                  <c:v>113</c:v>
                </c:pt>
                <c:pt idx="3">
                  <c:v>120</c:v>
                </c:pt>
                <c:pt idx="4">
                  <c:v>93</c:v>
                </c:pt>
                <c:pt idx="5">
                  <c:v>60</c:v>
                </c:pt>
                <c:pt idx="6">
                  <c:v>42</c:v>
                </c:pt>
                <c:pt idx="7">
                  <c:v>47</c:v>
                </c:pt>
                <c:pt idx="8">
                  <c:v>13</c:v>
                </c:pt>
              </c:numCache>
            </c:numRef>
          </c:val>
          <c:extLst xmlns:c16r2="http://schemas.microsoft.com/office/drawing/2015/06/chart">
            <c:ext xmlns:c16="http://schemas.microsoft.com/office/drawing/2014/chart" uri="{C3380CC4-5D6E-409C-BE32-E72D297353CC}">
              <c16:uniqueId val="{00000000-9731-4094-B97F-FC70366D4104}"/>
            </c:ext>
          </c:extLst>
        </c:ser>
        <c:dLbls>
          <c:showLegendKey val="0"/>
          <c:showVal val="0"/>
          <c:showCatName val="0"/>
          <c:showSerName val="0"/>
          <c:showPercent val="0"/>
          <c:showBubbleSize val="0"/>
        </c:dLbls>
        <c:gapWidth val="150"/>
        <c:axId val="138498432"/>
        <c:axId val="138500352"/>
      </c:barChart>
      <c:catAx>
        <c:axId val="138498432"/>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618656920411077"/>
              <c:y val="0.90315528126551747"/>
            </c:manualLayout>
          </c:layout>
          <c:overlay val="0"/>
        </c:title>
        <c:numFmt formatCode="General" sourceLinked="0"/>
        <c:majorTickMark val="out"/>
        <c:minorTickMark val="none"/>
        <c:tickLblPos val="nextTo"/>
        <c:txPr>
          <a:bodyPr/>
          <a:lstStyle/>
          <a:p>
            <a:pPr rtl="0">
              <a:defRPr sz="800"/>
            </a:pPr>
            <a:endParaRPr lang="en-US"/>
          </a:p>
        </c:txPr>
        <c:crossAx val="138500352"/>
        <c:crosses val="autoZero"/>
        <c:auto val="1"/>
        <c:lblAlgn val="ctr"/>
        <c:lblOffset val="100"/>
        <c:noMultiLvlLbl val="0"/>
      </c:catAx>
      <c:valAx>
        <c:axId val="138500352"/>
        <c:scaling>
          <c:orientation val="minMax"/>
        </c:scaling>
        <c:delete val="0"/>
        <c:axPos val="l"/>
        <c:majorGridlines>
          <c:spPr>
            <a:ln>
              <a:solidFill>
                <a:schemeClr val="bg1"/>
              </a:solidFill>
            </a:ln>
          </c:spPr>
        </c:majorGridlines>
        <c:title>
          <c:tx>
            <c:rich>
              <a:bodyPr rot="0" vert="horz"/>
              <a:lstStyle/>
              <a:p>
                <a:pPr rtl="0">
                  <a:defRPr sz="1000"/>
                </a:pPr>
                <a:r>
                  <a:rPr lang="ar-QA" sz="1000">
                    <a:latin typeface="Sakkal Majalla" panose="02000000000000000000" pitchFamily="2" charset="-78"/>
                    <a:cs typeface="Sakkal Majalla" panose="02000000000000000000" pitchFamily="2" charset="-78"/>
                  </a:rPr>
                  <a:t>عدد</a:t>
                </a:r>
              </a:p>
              <a:p>
                <a:pPr rtl="0">
                  <a:defRPr sz="1000"/>
                </a:pPr>
                <a:r>
                  <a:rPr lang="en-US" sz="1000" b="0"/>
                  <a:t>No.</a:t>
                </a:r>
                <a:endParaRPr lang="ar-QA" sz="1000" b="0"/>
              </a:p>
            </c:rich>
          </c:tx>
          <c:layout>
            <c:manualLayout>
              <c:xMode val="edge"/>
              <c:yMode val="edge"/>
              <c:x val="2.6731757677655118E-2"/>
              <c:y val="0.15674407609705618"/>
            </c:manualLayout>
          </c:layout>
          <c:overlay val="0"/>
        </c:title>
        <c:numFmt formatCode="0" sourceLinked="1"/>
        <c:majorTickMark val="out"/>
        <c:minorTickMark val="none"/>
        <c:tickLblPos val="nextTo"/>
        <c:txPr>
          <a:bodyPr/>
          <a:lstStyle/>
          <a:p>
            <a:pPr>
              <a:defRPr sz="800"/>
            </a:pPr>
            <a:endParaRPr lang="en-US"/>
          </a:p>
        </c:txPr>
        <c:crossAx val="138498432"/>
        <c:crosses val="autoZero"/>
        <c:crossBetween val="between"/>
      </c:valAx>
      <c:spPr>
        <a:solidFill>
          <a:srgbClr val="DFF0F5"/>
        </a:solid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 والزوج</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الرابع، 2020</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AGE GROUP OF</a:t>
            </a:r>
            <a:r>
              <a:rPr lang="en-US" sz="1000" b="0" baseline="0"/>
              <a:t> WIFE AND HUSBAND</a:t>
            </a:r>
            <a:endParaRPr lang="en-US"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 The Fourth Quarter, 2020</a:t>
            </a:r>
          </a:p>
        </c:rich>
      </c:tx>
      <c:layout>
        <c:manualLayout>
          <c:xMode val="edge"/>
          <c:yMode val="edge"/>
          <c:x val="0.2395918796537444"/>
          <c:y val="1.8741637150520643E-2"/>
        </c:manualLayout>
      </c:layout>
      <c:overlay val="0"/>
    </c:title>
    <c:autoTitleDeleted val="0"/>
    <c:plotArea>
      <c:layout>
        <c:manualLayout>
          <c:layoutTarget val="inner"/>
          <c:xMode val="edge"/>
          <c:yMode val="edge"/>
          <c:x val="5.0448716053392142E-2"/>
          <c:y val="0.21911358163006373"/>
          <c:w val="0.92997993074978169"/>
          <c:h val="0.59589920825114251"/>
        </c:manualLayout>
      </c:layout>
      <c:barChart>
        <c:barDir val="col"/>
        <c:grouping val="clustered"/>
        <c:varyColors val="0"/>
        <c:ser>
          <c:idx val="0"/>
          <c:order val="0"/>
          <c:tx>
            <c:strRef>
              <c:f>'16'!$P$18</c:f>
              <c:strCache>
                <c:ptCount val="1"/>
                <c:pt idx="0">
                  <c:v>الزوج
Husband</c:v>
                </c:pt>
              </c:strCache>
            </c:strRef>
          </c:tx>
          <c:spPr>
            <a:ln w="28575">
              <a:solidFill>
                <a:schemeClr val="bg1"/>
              </a:solidFill>
            </a:ln>
          </c:spPr>
          <c:invertIfNegative val="0"/>
          <c:cat>
            <c:strRef>
              <c:f>'16'!$O$19:$O$26</c:f>
              <c:strCache>
                <c:ptCount val="8"/>
                <c:pt idx="0">
                  <c:v>-20</c:v>
                </c:pt>
                <c:pt idx="1">
                  <c:v>20 - 24</c:v>
                </c:pt>
                <c:pt idx="2">
                  <c:v>25 - 29</c:v>
                </c:pt>
                <c:pt idx="3">
                  <c:v>30 - 34</c:v>
                </c:pt>
                <c:pt idx="4">
                  <c:v>35 - 39</c:v>
                </c:pt>
                <c:pt idx="5">
                  <c:v>40 - 44</c:v>
                </c:pt>
                <c:pt idx="6">
                  <c:v>45 - 49</c:v>
                </c:pt>
                <c:pt idx="7">
                  <c:v>50 +</c:v>
                </c:pt>
              </c:strCache>
            </c:strRef>
          </c:cat>
          <c:val>
            <c:numRef>
              <c:f>'16'!$P$19:$P$26</c:f>
              <c:numCache>
                <c:formatCode>0</c:formatCode>
                <c:ptCount val="8"/>
                <c:pt idx="0">
                  <c:v>3</c:v>
                </c:pt>
                <c:pt idx="1">
                  <c:v>31</c:v>
                </c:pt>
                <c:pt idx="2">
                  <c:v>116</c:v>
                </c:pt>
                <c:pt idx="3">
                  <c:v>128</c:v>
                </c:pt>
                <c:pt idx="4">
                  <c:v>104</c:v>
                </c:pt>
                <c:pt idx="5">
                  <c:v>67</c:v>
                </c:pt>
                <c:pt idx="6">
                  <c:v>46</c:v>
                </c:pt>
                <c:pt idx="7">
                  <c:v>90</c:v>
                </c:pt>
              </c:numCache>
            </c:numRef>
          </c:val>
          <c:extLst xmlns:c16r2="http://schemas.microsoft.com/office/drawing/2015/06/chart">
            <c:ext xmlns:c16="http://schemas.microsoft.com/office/drawing/2014/chart" uri="{C3380CC4-5D6E-409C-BE32-E72D297353CC}">
              <c16:uniqueId val="{00000000-338D-4F9C-92CC-8752D78750CC}"/>
            </c:ext>
          </c:extLst>
        </c:ser>
        <c:ser>
          <c:idx val="1"/>
          <c:order val="1"/>
          <c:tx>
            <c:strRef>
              <c:f>'16'!$Q$18</c:f>
              <c:strCache>
                <c:ptCount val="1"/>
                <c:pt idx="0">
                  <c:v> الزوجة
Wife</c:v>
                </c:pt>
              </c:strCache>
            </c:strRef>
          </c:tx>
          <c:spPr>
            <a:ln>
              <a:solidFill>
                <a:schemeClr val="bg1"/>
              </a:solidFill>
            </a:ln>
          </c:spPr>
          <c:invertIfNegative val="0"/>
          <c:cat>
            <c:strRef>
              <c:f>'16'!$O$19:$O$26</c:f>
              <c:strCache>
                <c:ptCount val="8"/>
                <c:pt idx="0">
                  <c:v>-20</c:v>
                </c:pt>
                <c:pt idx="1">
                  <c:v>20 - 24</c:v>
                </c:pt>
                <c:pt idx="2">
                  <c:v>25 - 29</c:v>
                </c:pt>
                <c:pt idx="3">
                  <c:v>30 - 34</c:v>
                </c:pt>
                <c:pt idx="4">
                  <c:v>35 - 39</c:v>
                </c:pt>
                <c:pt idx="5">
                  <c:v>40 - 44</c:v>
                </c:pt>
                <c:pt idx="6">
                  <c:v>45 - 49</c:v>
                </c:pt>
                <c:pt idx="7">
                  <c:v>50 +</c:v>
                </c:pt>
              </c:strCache>
            </c:strRef>
          </c:cat>
          <c:val>
            <c:numRef>
              <c:f>'16'!$Q$19:$Q$26</c:f>
              <c:numCache>
                <c:formatCode>0</c:formatCode>
                <c:ptCount val="8"/>
                <c:pt idx="0">
                  <c:v>16</c:v>
                </c:pt>
                <c:pt idx="1">
                  <c:v>91</c:v>
                </c:pt>
                <c:pt idx="2">
                  <c:v>113</c:v>
                </c:pt>
                <c:pt idx="3">
                  <c:v>120</c:v>
                </c:pt>
                <c:pt idx="4">
                  <c:v>93</c:v>
                </c:pt>
                <c:pt idx="5">
                  <c:v>60</c:v>
                </c:pt>
                <c:pt idx="6">
                  <c:v>42</c:v>
                </c:pt>
                <c:pt idx="7">
                  <c:v>47</c:v>
                </c:pt>
              </c:numCache>
            </c:numRef>
          </c:val>
          <c:extLst xmlns:c16r2="http://schemas.microsoft.com/office/drawing/2015/06/chart">
            <c:ext xmlns:c16="http://schemas.microsoft.com/office/drawing/2014/chart" uri="{C3380CC4-5D6E-409C-BE32-E72D297353CC}">
              <c16:uniqueId val="{00000001-338D-4F9C-92CC-8752D78750CC}"/>
            </c:ext>
          </c:extLst>
        </c:ser>
        <c:dLbls>
          <c:showLegendKey val="0"/>
          <c:showVal val="0"/>
          <c:showCatName val="0"/>
          <c:showSerName val="0"/>
          <c:showPercent val="0"/>
          <c:showBubbleSize val="0"/>
        </c:dLbls>
        <c:gapWidth val="150"/>
        <c:axId val="141685888"/>
        <c:axId val="141687808"/>
      </c:barChart>
      <c:catAx>
        <c:axId val="141685888"/>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a:t>Age Groups</a:t>
                </a:r>
              </a:p>
            </c:rich>
          </c:tx>
          <c:layout>
            <c:manualLayout>
              <c:xMode val="edge"/>
              <c:yMode val="edge"/>
              <c:x val="0.43090133274810538"/>
              <c:y val="0.87388793792080333"/>
            </c:manualLayout>
          </c:layout>
          <c:overlay val="0"/>
        </c:title>
        <c:numFmt formatCode="General" sourceLinked="0"/>
        <c:majorTickMark val="out"/>
        <c:minorTickMark val="none"/>
        <c:tickLblPos val="nextTo"/>
        <c:txPr>
          <a:bodyPr/>
          <a:lstStyle/>
          <a:p>
            <a:pPr rtl="0">
              <a:defRPr sz="800"/>
            </a:pPr>
            <a:endParaRPr lang="en-US"/>
          </a:p>
        </c:txPr>
        <c:crossAx val="141687808"/>
        <c:crosses val="autoZero"/>
        <c:auto val="1"/>
        <c:lblAlgn val="ctr"/>
        <c:lblOffset val="100"/>
        <c:noMultiLvlLbl val="0"/>
      </c:catAx>
      <c:valAx>
        <c:axId val="141687808"/>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r>
                  <a:rPr lang="en-US" sz="900"/>
                  <a:t>.</a:t>
                </a:r>
                <a:endParaRPr lang="ar-QA" sz="900"/>
              </a:p>
            </c:rich>
          </c:tx>
          <c:layout>
            <c:manualLayout>
              <c:xMode val="edge"/>
              <c:yMode val="edge"/>
              <c:x val="2.5157232704402517E-2"/>
              <c:y val="0.14204545563359713"/>
            </c:manualLayout>
          </c:layout>
          <c:overlay val="0"/>
        </c:title>
        <c:numFmt formatCode="0" sourceLinked="1"/>
        <c:majorTickMark val="out"/>
        <c:minorTickMark val="none"/>
        <c:tickLblPos val="nextTo"/>
        <c:txPr>
          <a:bodyPr/>
          <a:lstStyle/>
          <a:p>
            <a:pPr>
              <a:defRPr sz="800"/>
            </a:pPr>
            <a:endParaRPr lang="en-US"/>
          </a:p>
        </c:txPr>
        <c:crossAx val="141685888"/>
        <c:crosses val="autoZero"/>
        <c:crossBetween val="between"/>
      </c:valAx>
      <c:spPr>
        <a:solidFill>
          <a:srgbClr val="DFF0F5"/>
        </a:solidFill>
      </c:spPr>
    </c:plotArea>
    <c:legend>
      <c:legendPos val="r"/>
      <c:layout>
        <c:manualLayout>
          <c:xMode val="edge"/>
          <c:yMode val="edge"/>
          <c:x val="0.66792446777486147"/>
          <c:y val="0.21476304579339722"/>
          <c:w val="0.10666185813863836"/>
          <c:h val="0.14941015976203528"/>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xmlns:c16r2="http://schemas.microsoft.com/office/drawing/2015/06/chart">
              <c:ext xmlns:c16="http://schemas.microsoft.com/office/drawing/2014/chart" uri="{C3380CC4-5D6E-409C-BE32-E72D297353CC}">
                <c16:uniqueId val="{00000001-39DF-4052-A578-020EE9B264A4}"/>
              </c:ext>
            </c:extLst>
          </c:dPt>
          <c:dPt>
            <c:idx val="4"/>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3-39DF-4052-A578-020EE9B264A4}"/>
              </c:ext>
            </c:extLst>
          </c:dPt>
          <c:dPt>
            <c:idx val="6"/>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39DF-4052-A578-020EE9B264A4}"/>
              </c:ext>
            </c:extLst>
          </c:dPt>
          <c:dPt>
            <c:idx val="7"/>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7-39DF-4052-A578-020EE9B264A4}"/>
              </c:ext>
            </c:extLst>
          </c:dPt>
          <c:dPt>
            <c:idx val="8"/>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9DF-4052-A578-020EE9B264A4}"/>
              </c:ext>
            </c:extLst>
          </c:dPt>
          <c:dPt>
            <c:idx val="9"/>
            <c:bubble3D val="0"/>
            <c:spPr>
              <a:solidFill>
                <a:schemeClr val="accent6">
                  <a:lumMod val="50000"/>
                </a:schemeClr>
              </a:solidFill>
            </c:spPr>
            <c:extLst xmlns:c16r2="http://schemas.microsoft.com/office/drawing/2015/06/chart">
              <c:ext xmlns:c16="http://schemas.microsoft.com/office/drawing/2014/chart" uri="{C3380CC4-5D6E-409C-BE32-E72D297353CC}">
                <c16:uniqueId val="{0000000B-39DF-4052-A578-020EE9B264A4}"/>
              </c:ext>
            </c:extLst>
          </c:dPt>
          <c:dPt>
            <c:idx val="10"/>
            <c:bubble3D val="0"/>
            <c:spPr>
              <a:solidFill>
                <a:srgbClr val="00B050"/>
              </a:solidFill>
            </c:spPr>
            <c:extLst xmlns:c16r2="http://schemas.microsoft.com/office/drawing/2015/06/chart">
              <c:ext xmlns:c16="http://schemas.microsoft.com/office/drawing/2014/chart" uri="{C3380CC4-5D6E-409C-BE32-E72D297353CC}">
                <c16:uniqueId val="{0000000D-39DF-4052-A578-020EE9B264A4}"/>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'17'!$A$12:$A$19</c:f>
              <c:strCache>
                <c:ptCount val="8"/>
                <c:pt idx="0">
                  <c:v>قبل الدخول</c:v>
                </c:pt>
                <c:pt idx="1">
                  <c:v>-1</c:v>
                </c:pt>
                <c:pt idx="2">
                  <c:v>1</c:v>
                </c:pt>
                <c:pt idx="3">
                  <c:v>2</c:v>
                </c:pt>
                <c:pt idx="4">
                  <c:v>3</c:v>
                </c:pt>
                <c:pt idx="5">
                  <c:v>4</c:v>
                </c:pt>
                <c:pt idx="6">
                  <c:v> 5 - 9</c:v>
                </c:pt>
                <c:pt idx="7">
                  <c:v>10 - 14</c:v>
                </c:pt>
              </c:strCache>
            </c:strRef>
          </c:cat>
          <c:val>
            <c:numRef>
              <c:f>'17'!$Q$12:$Q$19</c:f>
              <c:numCache>
                <c:formatCode>0.0</c:formatCode>
                <c:ptCount val="8"/>
                <c:pt idx="0">
                  <c:v>20.867208672086722</c:v>
                </c:pt>
                <c:pt idx="1">
                  <c:v>51.219512195121951</c:v>
                </c:pt>
                <c:pt idx="2">
                  <c:v>4.8780487804878048</c:v>
                </c:pt>
                <c:pt idx="3">
                  <c:v>2.1680216802168024</c:v>
                </c:pt>
                <c:pt idx="4">
                  <c:v>2.4390243902439024</c:v>
                </c:pt>
                <c:pt idx="5">
                  <c:v>3.5230352303523036</c:v>
                </c:pt>
                <c:pt idx="6">
                  <c:v>5.4200542005420056</c:v>
                </c:pt>
                <c:pt idx="7">
                  <c:v>9.48509485094851</c:v>
                </c:pt>
              </c:numCache>
            </c:numRef>
          </c:val>
          <c:extLst xmlns:c16r2="http://schemas.microsoft.com/office/drawing/2015/06/chart">
            <c:ext xmlns:c16="http://schemas.microsoft.com/office/drawing/2014/chart" uri="{C3380CC4-5D6E-409C-BE32-E72D297353CC}">
              <c16:uniqueId val="{0000000E-39DF-4052-A578-020EE9B264A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7.xml"/><Relationship Id="rId1" Type="http://schemas.openxmlformats.org/officeDocument/2006/relationships/image" Target="../media/image3.emf"/><Relationship Id="rId4"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34373</xdr:rowOff>
    </xdr:from>
    <xdr:to>
      <xdr:col>10</xdr:col>
      <xdr:colOff>704849</xdr:colOff>
      <xdr:row>9</xdr:row>
      <xdr:rowOff>142181</xdr:rowOff>
    </xdr:to>
    <xdr:pic>
      <xdr:nvPicPr>
        <xdr:cNvPr id="4" name="Picture 3">
          <a:extLst>
            <a:ext uri="{FF2B5EF4-FFF2-40B4-BE49-F238E27FC236}">
              <a16:creationId xmlns="" xmlns:a16="http://schemas.microsoft.com/office/drawing/2014/main" id="{8B7967AD-32CA-4B5E-B5E2-E89D22F152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6030301" y="34373"/>
          <a:ext cx="6629400" cy="478458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257174</xdr:colOff>
      <xdr:row>21</xdr:row>
      <xdr:rowOff>28575</xdr:rowOff>
    </xdr:from>
    <xdr:to>
      <xdr:col>10</xdr:col>
      <xdr:colOff>1476375</xdr:colOff>
      <xdr:row>41</xdr:row>
      <xdr:rowOff>114300</xdr:rowOff>
    </xdr:to>
    <xdr:graphicFrame macro="">
      <xdr:nvGraphicFramePr>
        <xdr:cNvPr id="3" name="Chart 2">
          <a:extLst>
            <a:ext uri="{FF2B5EF4-FFF2-40B4-BE49-F238E27FC236}">
              <a16:creationId xmlns=""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190500</xdr:colOff>
      <xdr:row>41</xdr:row>
      <xdr:rowOff>38100</xdr:rowOff>
    </xdr:from>
    <xdr:to>
      <xdr:col>7</xdr:col>
      <xdr:colOff>438150</xdr:colOff>
      <xdr:row>41</xdr:row>
      <xdr:rowOff>323850</xdr:rowOff>
    </xdr:to>
    <xdr:sp macro="" textlink="">
      <xdr:nvSpPr>
        <xdr:cNvPr id="4" name="TextBox 3">
          <a:extLst>
            <a:ext uri="{FF2B5EF4-FFF2-40B4-BE49-F238E27FC236}">
              <a16:creationId xmlns="" xmlns:a16="http://schemas.microsoft.com/office/drawing/2014/main" id="{00000000-0008-0000-0F00-000004000000}"/>
            </a:ext>
          </a:extLst>
        </xdr:cNvPr>
        <xdr:cNvSpPr txBox="1"/>
      </xdr:nvSpPr>
      <xdr:spPr>
        <a:xfrm>
          <a:off x="11383346550" y="9610725"/>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(5)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628650</xdr:colOff>
      <xdr:row>1</xdr:row>
      <xdr:rowOff>47625</xdr:rowOff>
    </xdr:from>
    <xdr:to>
      <xdr:col>10</xdr:col>
      <xdr:colOff>1495424</xdr:colOff>
      <xdr:row>5</xdr:row>
      <xdr:rowOff>48481</xdr:rowOff>
    </xdr:to>
    <xdr:pic>
      <xdr:nvPicPr>
        <xdr:cNvPr id="7" name="Picture 6">
          <a:extLst>
            <a:ext uri="{FF2B5EF4-FFF2-40B4-BE49-F238E27FC236}">
              <a16:creationId xmlns="" xmlns:a16="http://schemas.microsoft.com/office/drawing/2014/main" id="{00000000-0008-0000-0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0879576" y="438150"/>
          <a:ext cx="866774" cy="858106"/>
        </a:xfrm>
        <a:prstGeom prst="rect">
          <a:avLst/>
        </a:prstGeom>
      </xdr:spPr>
    </xdr:pic>
    <xdr:clientData/>
  </xdr:twoCellAnchor>
  <xdr:twoCellAnchor editAs="oneCell">
    <xdr:from>
      <xdr:col>10</xdr:col>
      <xdr:colOff>552450</xdr:colOff>
      <xdr:row>20</xdr:row>
      <xdr:rowOff>85725</xdr:rowOff>
    </xdr:from>
    <xdr:to>
      <xdr:col>10</xdr:col>
      <xdr:colOff>1419224</xdr:colOff>
      <xdr:row>24</xdr:row>
      <xdr:rowOff>153256</xdr:rowOff>
    </xdr:to>
    <xdr:pic>
      <xdr:nvPicPr>
        <xdr:cNvPr id="8" name="Picture 7">
          <a:extLst>
            <a:ext uri="{FF2B5EF4-FFF2-40B4-BE49-F238E27FC236}">
              <a16:creationId xmlns="" xmlns:a16="http://schemas.microsoft.com/office/drawing/2014/main" id="{00000000-0008-0000-0F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99426" y="5591175"/>
          <a:ext cx="866774" cy="85810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523875</xdr:colOff>
      <xdr:row>1</xdr:row>
      <xdr:rowOff>114300</xdr:rowOff>
    </xdr:from>
    <xdr:to>
      <xdr:col>7</xdr:col>
      <xdr:colOff>1333499</xdr:colOff>
      <xdr:row>5</xdr:row>
      <xdr:rowOff>67531</xdr:rowOff>
    </xdr:to>
    <xdr:pic>
      <xdr:nvPicPr>
        <xdr:cNvPr id="3" name="Picture 2">
          <a:extLst>
            <a:ext uri="{FF2B5EF4-FFF2-40B4-BE49-F238E27FC236}">
              <a16:creationId xmlns=""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394551" y="504825"/>
          <a:ext cx="866774" cy="85810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352425</xdr:colOff>
      <xdr:row>17</xdr:row>
      <xdr:rowOff>133351</xdr:rowOff>
    </xdr:from>
    <xdr:to>
      <xdr:col>6</xdr:col>
      <xdr:colOff>1295400</xdr:colOff>
      <xdr:row>43</xdr:row>
      <xdr:rowOff>38101</xdr:rowOff>
    </xdr:to>
    <xdr:graphicFrame macro="">
      <xdr:nvGraphicFramePr>
        <xdr:cNvPr id="4" name="Chart 3">
          <a:extLst>
            <a:ext uri="{FF2B5EF4-FFF2-40B4-BE49-F238E27FC236}">
              <a16:creationId xmlns="" xmlns:a16="http://schemas.microsoft.com/office/drawing/2014/main" id="{00000000-0008-0000-1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504825</xdr:colOff>
      <xdr:row>42</xdr:row>
      <xdr:rowOff>85725</xdr:rowOff>
    </xdr:from>
    <xdr:to>
      <xdr:col>4</xdr:col>
      <xdr:colOff>590550</xdr:colOff>
      <xdr:row>43</xdr:row>
      <xdr:rowOff>209550</xdr:rowOff>
    </xdr:to>
    <xdr:sp macro="" textlink="">
      <xdr:nvSpPr>
        <xdr:cNvPr id="5" name="TextBox 4">
          <a:extLst>
            <a:ext uri="{FF2B5EF4-FFF2-40B4-BE49-F238E27FC236}">
              <a16:creationId xmlns="" xmlns:a16="http://schemas.microsoft.com/office/drawing/2014/main" id="{00000000-0008-0000-1100-000005000000}"/>
            </a:ext>
          </a:extLst>
        </xdr:cNvPr>
        <xdr:cNvSpPr txBox="1"/>
      </xdr:nvSpPr>
      <xdr:spPr>
        <a:xfrm>
          <a:off x="11390309325" y="99631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(6)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6</xdr:col>
      <xdr:colOff>466725</xdr:colOff>
      <xdr:row>17</xdr:row>
      <xdr:rowOff>104775</xdr:rowOff>
    </xdr:from>
    <xdr:to>
      <xdr:col>6</xdr:col>
      <xdr:colOff>1333499</xdr:colOff>
      <xdr:row>20</xdr:row>
      <xdr:rowOff>153256</xdr:rowOff>
    </xdr:to>
    <xdr:pic>
      <xdr:nvPicPr>
        <xdr:cNvPr id="8" name="Picture 7">
          <a:extLst>
            <a:ext uri="{FF2B5EF4-FFF2-40B4-BE49-F238E27FC236}">
              <a16:creationId xmlns="" xmlns:a16="http://schemas.microsoft.com/office/drawing/2014/main" id="{00000000-0008-0000-1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95401" y="5610225"/>
          <a:ext cx="866774" cy="858106"/>
        </a:xfrm>
        <a:prstGeom prst="rect">
          <a:avLst/>
        </a:prstGeom>
      </xdr:spPr>
    </xdr:pic>
    <xdr:clientData/>
  </xdr:twoCellAnchor>
  <xdr:twoCellAnchor editAs="oneCell">
    <xdr:from>
      <xdr:col>6</xdr:col>
      <xdr:colOff>504825</xdr:colOff>
      <xdr:row>1</xdr:row>
      <xdr:rowOff>66675</xdr:rowOff>
    </xdr:from>
    <xdr:to>
      <xdr:col>6</xdr:col>
      <xdr:colOff>1333499</xdr:colOff>
      <xdr:row>5</xdr:row>
      <xdr:rowOff>19906</xdr:rowOff>
    </xdr:to>
    <xdr:pic>
      <xdr:nvPicPr>
        <xdr:cNvPr id="9" name="Picture 8">
          <a:extLst>
            <a:ext uri="{FF2B5EF4-FFF2-40B4-BE49-F238E27FC236}">
              <a16:creationId xmlns="" xmlns:a16="http://schemas.microsoft.com/office/drawing/2014/main" id="{00000000-0008-0000-1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57301" y="457200"/>
          <a:ext cx="866774" cy="85810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133350</xdr:colOff>
      <xdr:row>1</xdr:row>
      <xdr:rowOff>85725</xdr:rowOff>
    </xdr:from>
    <xdr:to>
      <xdr:col>11</xdr:col>
      <xdr:colOff>1000124</xdr:colOff>
      <xdr:row>5</xdr:row>
      <xdr:rowOff>38956</xdr:rowOff>
    </xdr:to>
    <xdr:pic>
      <xdr:nvPicPr>
        <xdr:cNvPr id="4" name="Picture 3">
          <a:extLst>
            <a:ext uri="{FF2B5EF4-FFF2-40B4-BE49-F238E27FC236}">
              <a16:creationId xmlns=""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28351" y="476250"/>
          <a:ext cx="866774" cy="85810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94</xdr:col>
      <xdr:colOff>123825</xdr:colOff>
      <xdr:row>22</xdr:row>
      <xdr:rowOff>0</xdr:rowOff>
    </xdr:from>
    <xdr:ext cx="101725095" cy="880110"/>
    <xdr:pic>
      <xdr:nvPicPr>
        <xdr:cNvPr id="4" name="Picture 2">
          <a:extLst>
            <a:ext uri="{FF2B5EF4-FFF2-40B4-BE49-F238E27FC236}">
              <a16:creationId xmlns=""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twoCellAnchor editAs="oneCell">
    <xdr:from>
      <xdr:col>13</xdr:col>
      <xdr:colOff>104775</xdr:colOff>
      <xdr:row>1</xdr:row>
      <xdr:rowOff>57150</xdr:rowOff>
    </xdr:from>
    <xdr:to>
      <xdr:col>13</xdr:col>
      <xdr:colOff>971549</xdr:colOff>
      <xdr:row>5</xdr:row>
      <xdr:rowOff>105631</xdr:rowOff>
    </xdr:to>
    <xdr:pic>
      <xdr:nvPicPr>
        <xdr:cNvPr id="5" name="Picture 4">
          <a:extLst>
            <a:ext uri="{FF2B5EF4-FFF2-40B4-BE49-F238E27FC236}">
              <a16:creationId xmlns="" xmlns:a16="http://schemas.microsoft.com/office/drawing/2014/main" id="{00000000-0008-0000-1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180576" y="447675"/>
          <a:ext cx="866774" cy="85810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38100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a:extLst>
            <a:ext uri="{FF2B5EF4-FFF2-40B4-BE49-F238E27FC236}">
              <a16:creationId xmlns=""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
          <a:ext cx="101725095" cy="880110"/>
        </a:xfrm>
        <a:prstGeom prst="rect">
          <a:avLst/>
        </a:prstGeom>
        <a:noFill/>
        <a:ln w="9525">
          <a:noFill/>
          <a:miter lim="800000"/>
          <a:headEnd/>
          <a:tailEnd/>
        </a:ln>
      </xdr:spPr>
    </xdr:pic>
    <xdr:clientData/>
  </xdr:oneCellAnchor>
  <xdr:twoCellAnchor editAs="oneCell">
    <xdr:from>
      <xdr:col>13</xdr:col>
      <xdr:colOff>76200</xdr:colOff>
      <xdr:row>1</xdr:row>
      <xdr:rowOff>57150</xdr:rowOff>
    </xdr:from>
    <xdr:to>
      <xdr:col>13</xdr:col>
      <xdr:colOff>942974</xdr:colOff>
      <xdr:row>5</xdr:row>
      <xdr:rowOff>58006</xdr:rowOff>
    </xdr:to>
    <xdr:pic>
      <xdr:nvPicPr>
        <xdr:cNvPr id="5" name="Picture 4">
          <a:extLst>
            <a:ext uri="{FF2B5EF4-FFF2-40B4-BE49-F238E27FC236}">
              <a16:creationId xmlns="" xmlns:a16="http://schemas.microsoft.com/office/drawing/2014/main" id="{00000000-0008-0000-1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09151" y="447675"/>
          <a:ext cx="866774" cy="85810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a:extLst>
            <a:ext uri="{FF2B5EF4-FFF2-40B4-BE49-F238E27FC236}">
              <a16:creationId xmlns=""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xdr:from>
      <xdr:col>0</xdr:col>
      <xdr:colOff>133350</xdr:colOff>
      <xdr:row>22</xdr:row>
      <xdr:rowOff>95250</xdr:rowOff>
    </xdr:from>
    <xdr:to>
      <xdr:col>6</xdr:col>
      <xdr:colOff>1285875</xdr:colOff>
      <xdr:row>48</xdr:row>
      <xdr:rowOff>66675</xdr:rowOff>
    </xdr:to>
    <xdr:graphicFrame macro="">
      <xdr:nvGraphicFramePr>
        <xdr:cNvPr id="6" name="Chart 5">
          <a:extLst>
            <a:ext uri="{FF2B5EF4-FFF2-40B4-BE49-F238E27FC236}">
              <a16:creationId xmlns="" xmlns:a16="http://schemas.microsoft.com/office/drawing/2014/main" id="{00000000-0008-0000-1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209550</xdr:colOff>
      <xdr:row>48</xdr:row>
      <xdr:rowOff>0</xdr:rowOff>
    </xdr:from>
    <xdr:to>
      <xdr:col>4</xdr:col>
      <xdr:colOff>361950</xdr:colOff>
      <xdr:row>49</xdr:row>
      <xdr:rowOff>123825</xdr:rowOff>
    </xdr:to>
    <xdr:sp macro="" textlink="">
      <xdr:nvSpPr>
        <xdr:cNvPr id="5" name="TextBox 4">
          <a:extLst>
            <a:ext uri="{FF2B5EF4-FFF2-40B4-BE49-F238E27FC236}">
              <a16:creationId xmlns="" xmlns:a16="http://schemas.microsoft.com/office/drawing/2014/main" id="{00000000-0008-0000-1500-000005000000}"/>
            </a:ext>
          </a:extLst>
        </xdr:cNvPr>
        <xdr:cNvSpPr txBox="1"/>
      </xdr:nvSpPr>
      <xdr:spPr>
        <a:xfrm>
          <a:off x="9986114775" y="10258425"/>
          <a:ext cx="18002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(7)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6</xdr:col>
      <xdr:colOff>457200</xdr:colOff>
      <xdr:row>21</xdr:row>
      <xdr:rowOff>9525</xdr:rowOff>
    </xdr:from>
    <xdr:to>
      <xdr:col>6</xdr:col>
      <xdr:colOff>1323974</xdr:colOff>
      <xdr:row>24</xdr:row>
      <xdr:rowOff>58006</xdr:rowOff>
    </xdr:to>
    <xdr:pic>
      <xdr:nvPicPr>
        <xdr:cNvPr id="7" name="Picture 6">
          <a:extLst>
            <a:ext uri="{FF2B5EF4-FFF2-40B4-BE49-F238E27FC236}">
              <a16:creationId xmlns="" xmlns:a16="http://schemas.microsoft.com/office/drawing/2014/main" id="{00000000-0008-0000-15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3533501" y="5572125"/>
          <a:ext cx="866774" cy="858106"/>
        </a:xfrm>
        <a:prstGeom prst="rect">
          <a:avLst/>
        </a:prstGeom>
      </xdr:spPr>
    </xdr:pic>
    <xdr:clientData/>
  </xdr:twoCellAnchor>
  <xdr:twoCellAnchor editAs="oneCell">
    <xdr:from>
      <xdr:col>6</xdr:col>
      <xdr:colOff>514350</xdr:colOff>
      <xdr:row>1</xdr:row>
      <xdr:rowOff>66675</xdr:rowOff>
    </xdr:from>
    <xdr:to>
      <xdr:col>6</xdr:col>
      <xdr:colOff>1381124</xdr:colOff>
      <xdr:row>5</xdr:row>
      <xdr:rowOff>19906</xdr:rowOff>
    </xdr:to>
    <xdr:pic>
      <xdr:nvPicPr>
        <xdr:cNvPr id="8" name="Picture 7">
          <a:extLst>
            <a:ext uri="{FF2B5EF4-FFF2-40B4-BE49-F238E27FC236}">
              <a16:creationId xmlns="" xmlns:a16="http://schemas.microsoft.com/office/drawing/2014/main" id="{00000000-0008-0000-15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83476351" y="457200"/>
          <a:ext cx="866774" cy="85810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219074</xdr:colOff>
      <xdr:row>23</xdr:row>
      <xdr:rowOff>9526</xdr:rowOff>
    </xdr:from>
    <xdr:to>
      <xdr:col>11</xdr:col>
      <xdr:colOff>1152525</xdr:colOff>
      <xdr:row>46</xdr:row>
      <xdr:rowOff>28575</xdr:rowOff>
    </xdr:to>
    <xdr:graphicFrame macro="">
      <xdr:nvGraphicFramePr>
        <xdr:cNvPr id="4" name="Chart 3">
          <a:extLst>
            <a:ext uri="{FF2B5EF4-FFF2-40B4-BE49-F238E27FC236}">
              <a16:creationId xmlns=""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44</xdr:row>
      <xdr:rowOff>142875</xdr:rowOff>
    </xdr:from>
    <xdr:to>
      <xdr:col>8</xdr:col>
      <xdr:colOff>19050</xdr:colOff>
      <xdr:row>46</xdr:row>
      <xdr:rowOff>66675</xdr:rowOff>
    </xdr:to>
    <xdr:sp macro="" textlink="">
      <xdr:nvSpPr>
        <xdr:cNvPr id="5" name="TextBox 4">
          <a:extLst>
            <a:ext uri="{FF2B5EF4-FFF2-40B4-BE49-F238E27FC236}">
              <a16:creationId xmlns="" xmlns:a16="http://schemas.microsoft.com/office/drawing/2014/main" id="{00000000-0008-0000-1600-000005000000}"/>
            </a:ext>
          </a:extLst>
        </xdr:cNvPr>
        <xdr:cNvSpPr txBox="1"/>
      </xdr:nvSpPr>
      <xdr:spPr>
        <a:xfrm>
          <a:off x="9979590150" y="10382250"/>
          <a:ext cx="17526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(8)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11</xdr:col>
      <xdr:colOff>609600</xdr:colOff>
      <xdr:row>1</xdr:row>
      <xdr:rowOff>104775</xdr:rowOff>
    </xdr:from>
    <xdr:to>
      <xdr:col>11</xdr:col>
      <xdr:colOff>1476374</xdr:colOff>
      <xdr:row>5</xdr:row>
      <xdr:rowOff>86581</xdr:rowOff>
    </xdr:to>
    <xdr:pic>
      <xdr:nvPicPr>
        <xdr:cNvPr id="8" name="Picture 7">
          <a:extLst>
            <a:ext uri="{FF2B5EF4-FFF2-40B4-BE49-F238E27FC236}">
              <a16:creationId xmlns="" xmlns:a16="http://schemas.microsoft.com/office/drawing/2014/main" id="{00000000-0008-0000-1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04176" y="495300"/>
          <a:ext cx="866774" cy="858106"/>
        </a:xfrm>
        <a:prstGeom prst="rect">
          <a:avLst/>
        </a:prstGeom>
      </xdr:spPr>
    </xdr:pic>
    <xdr:clientData/>
  </xdr:twoCellAnchor>
  <xdr:twoCellAnchor editAs="oneCell">
    <xdr:from>
      <xdr:col>11</xdr:col>
      <xdr:colOff>504825</xdr:colOff>
      <xdr:row>21</xdr:row>
      <xdr:rowOff>152400</xdr:rowOff>
    </xdr:from>
    <xdr:to>
      <xdr:col>11</xdr:col>
      <xdr:colOff>1371599</xdr:colOff>
      <xdr:row>25</xdr:row>
      <xdr:rowOff>67531</xdr:rowOff>
    </xdr:to>
    <xdr:pic>
      <xdr:nvPicPr>
        <xdr:cNvPr id="9" name="Picture 8">
          <a:extLst>
            <a:ext uri="{FF2B5EF4-FFF2-40B4-BE49-F238E27FC236}">
              <a16:creationId xmlns="" xmlns:a16="http://schemas.microsoft.com/office/drawing/2014/main" id="{00000000-0008-0000-16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6999351" y="5543550"/>
          <a:ext cx="866774" cy="85810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361950</xdr:colOff>
      <xdr:row>32</xdr:row>
      <xdr:rowOff>123825</xdr:rowOff>
    </xdr:from>
    <xdr:to>
      <xdr:col>5</xdr:col>
      <xdr:colOff>304800</xdr:colOff>
      <xdr:row>48</xdr:row>
      <xdr:rowOff>142875</xdr:rowOff>
    </xdr:to>
    <xdr:graphicFrame macro="">
      <xdr:nvGraphicFramePr>
        <xdr:cNvPr id="4" name="Chart 3">
          <a:extLst>
            <a:ext uri="{FF2B5EF4-FFF2-40B4-BE49-F238E27FC236}">
              <a16:creationId xmlns=""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31</xdr:row>
      <xdr:rowOff>38101</xdr:rowOff>
    </xdr:from>
    <xdr:to>
      <xdr:col>13</xdr:col>
      <xdr:colOff>276225</xdr:colOff>
      <xdr:row>50</xdr:row>
      <xdr:rowOff>45370</xdr:rowOff>
    </xdr:to>
    <xdr:graphicFrame macro="">
      <xdr:nvGraphicFramePr>
        <xdr:cNvPr id="5" name="Chart 4">
          <a:extLst>
            <a:ext uri="{FF2B5EF4-FFF2-40B4-BE49-F238E27FC236}">
              <a16:creationId xmlns=""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50</xdr:row>
      <xdr:rowOff>0</xdr:rowOff>
    </xdr:from>
    <xdr:to>
      <xdr:col>9</xdr:col>
      <xdr:colOff>76200</xdr:colOff>
      <xdr:row>51</xdr:row>
      <xdr:rowOff>123825</xdr:rowOff>
    </xdr:to>
    <xdr:sp macro="" textlink="">
      <xdr:nvSpPr>
        <xdr:cNvPr id="7" name="TextBox 6">
          <a:extLst>
            <a:ext uri="{FF2B5EF4-FFF2-40B4-BE49-F238E27FC236}">
              <a16:creationId xmlns="" xmlns:a16="http://schemas.microsoft.com/office/drawing/2014/main" id="{00000000-0008-0000-1700-000007000000}"/>
            </a:ext>
          </a:extLst>
        </xdr:cNvPr>
        <xdr:cNvSpPr txBox="1"/>
      </xdr:nvSpPr>
      <xdr:spPr>
        <a:xfrm>
          <a:off x="11385956400" y="105156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(9)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13</xdr:col>
      <xdr:colOff>276225</xdr:colOff>
      <xdr:row>24</xdr:row>
      <xdr:rowOff>133350</xdr:rowOff>
    </xdr:from>
    <xdr:to>
      <xdr:col>13</xdr:col>
      <xdr:colOff>1142999</xdr:colOff>
      <xdr:row>28</xdr:row>
      <xdr:rowOff>153256</xdr:rowOff>
    </xdr:to>
    <xdr:pic>
      <xdr:nvPicPr>
        <xdr:cNvPr id="9" name="Picture 8">
          <a:extLst>
            <a:ext uri="{FF2B5EF4-FFF2-40B4-BE49-F238E27FC236}">
              <a16:creationId xmlns="" xmlns:a16="http://schemas.microsoft.com/office/drawing/2014/main" id="{00000000-0008-0000-17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28201" y="6000750"/>
          <a:ext cx="866774" cy="858106"/>
        </a:xfrm>
        <a:prstGeom prst="rect">
          <a:avLst/>
        </a:prstGeom>
      </xdr:spPr>
    </xdr:pic>
    <xdr:clientData/>
  </xdr:twoCellAnchor>
  <xdr:twoCellAnchor editAs="oneCell">
    <xdr:from>
      <xdr:col>13</xdr:col>
      <xdr:colOff>285750</xdr:colOff>
      <xdr:row>1</xdr:row>
      <xdr:rowOff>76200</xdr:rowOff>
    </xdr:from>
    <xdr:to>
      <xdr:col>13</xdr:col>
      <xdr:colOff>1152524</xdr:colOff>
      <xdr:row>5</xdr:row>
      <xdr:rowOff>96106</xdr:rowOff>
    </xdr:to>
    <xdr:pic>
      <xdr:nvPicPr>
        <xdr:cNvPr id="10" name="Picture 9">
          <a:extLst>
            <a:ext uri="{FF2B5EF4-FFF2-40B4-BE49-F238E27FC236}">
              <a16:creationId xmlns="" xmlns:a16="http://schemas.microsoft.com/office/drawing/2014/main" id="{00000000-0008-0000-17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18676" y="466725"/>
          <a:ext cx="866774" cy="85810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4" name="Picture 3" descr="Ministry of Development Planning and Statistics.jpg">
          <a:extLst>
            <a:ext uri="{FF2B5EF4-FFF2-40B4-BE49-F238E27FC236}">
              <a16:creationId xmlns=""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stretch>
          <a:fillRect/>
        </a:stretch>
      </xdr:blipFill>
      <xdr:spPr>
        <a:xfrm>
          <a:off x="11383304641" y="695325"/>
          <a:ext cx="3809" cy="566407"/>
        </a:xfrm>
        <a:prstGeom prst="rect">
          <a:avLst/>
        </a:prstGeom>
      </xdr:spPr>
    </xdr:pic>
    <xdr:clientData/>
  </xdr:twoCellAnchor>
  <xdr:twoCellAnchor editAs="oneCell">
    <xdr:from>
      <xdr:col>13</xdr:col>
      <xdr:colOff>333375</xdr:colOff>
      <xdr:row>1</xdr:row>
      <xdr:rowOff>47625</xdr:rowOff>
    </xdr:from>
    <xdr:to>
      <xdr:col>13</xdr:col>
      <xdr:colOff>1200149</xdr:colOff>
      <xdr:row>5</xdr:row>
      <xdr:rowOff>67531</xdr:rowOff>
    </xdr:to>
    <xdr:pic>
      <xdr:nvPicPr>
        <xdr:cNvPr id="6" name="Picture 5">
          <a:extLst>
            <a:ext uri="{FF2B5EF4-FFF2-40B4-BE49-F238E27FC236}">
              <a16:creationId xmlns="" xmlns:a16="http://schemas.microsoft.com/office/drawing/2014/main" id="{00000000-0008-0000-18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09151" y="438150"/>
          <a:ext cx="866774" cy="858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18</xdr:row>
      <xdr:rowOff>190500</xdr:rowOff>
    </xdr:from>
    <xdr:to>
      <xdr:col>10</xdr:col>
      <xdr:colOff>561975</xdr:colOff>
      <xdr:row>32</xdr:row>
      <xdr:rowOff>95250</xdr:rowOff>
    </xdr:to>
    <xdr:graphicFrame macro="">
      <xdr:nvGraphicFramePr>
        <xdr:cNvPr id="3" name="Chart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619125</xdr:colOff>
      <xdr:row>32</xdr:row>
      <xdr:rowOff>142875</xdr:rowOff>
    </xdr:from>
    <xdr:to>
      <xdr:col>6</xdr:col>
      <xdr:colOff>266700</xdr:colOff>
      <xdr:row>32</xdr:row>
      <xdr:rowOff>428625</xdr:rowOff>
    </xdr:to>
    <xdr:sp macro="" textlink="">
      <xdr:nvSpPr>
        <xdr:cNvPr id="6" name="TextBox 5">
          <a:extLst>
            <a:ext uri="{FF2B5EF4-FFF2-40B4-BE49-F238E27FC236}">
              <a16:creationId xmlns="" xmlns:a16="http://schemas.microsoft.com/office/drawing/2014/main" id="{00000000-0008-0000-0600-000006000000}"/>
            </a:ext>
          </a:extLst>
        </xdr:cNvPr>
        <xdr:cNvSpPr txBox="1"/>
      </xdr:nvSpPr>
      <xdr:spPr>
        <a:xfrm>
          <a:off x="10147592100" y="9763125"/>
          <a:ext cx="17145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(1)</a:t>
          </a:r>
          <a:r>
            <a:rPr lang="ar-QA" sz="90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p>
      </xdr:txBody>
    </xdr:sp>
    <xdr:clientData/>
  </xdr:twoCellAnchor>
  <xdr:twoCellAnchor editAs="oneCell">
    <xdr:from>
      <xdr:col>9</xdr:col>
      <xdr:colOff>704850</xdr:colOff>
      <xdr:row>1</xdr:row>
      <xdr:rowOff>95005</xdr:rowOff>
    </xdr:from>
    <xdr:to>
      <xdr:col>10</xdr:col>
      <xdr:colOff>838199</xdr:colOff>
      <xdr:row>5</xdr:row>
      <xdr:rowOff>38711</xdr:rowOff>
    </xdr:to>
    <xdr:pic>
      <xdr:nvPicPr>
        <xdr:cNvPr id="2" name="Pictur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267876" y="485530"/>
          <a:ext cx="866774" cy="858106"/>
        </a:xfrm>
        <a:prstGeom prst="rect">
          <a:avLst/>
        </a:prstGeom>
      </xdr:spPr>
    </xdr:pic>
    <xdr:clientData/>
  </xdr:twoCellAnchor>
  <xdr:twoCellAnchor editAs="oneCell">
    <xdr:from>
      <xdr:col>9</xdr:col>
      <xdr:colOff>704850</xdr:colOff>
      <xdr:row>18</xdr:row>
      <xdr:rowOff>95250</xdr:rowOff>
    </xdr:from>
    <xdr:to>
      <xdr:col>10</xdr:col>
      <xdr:colOff>838199</xdr:colOff>
      <xdr:row>21</xdr:row>
      <xdr:rowOff>10381</xdr:rowOff>
    </xdr:to>
    <xdr:pic>
      <xdr:nvPicPr>
        <xdr:cNvPr id="8" name="Picture 7">
          <a:extLst>
            <a:ext uri="{FF2B5EF4-FFF2-40B4-BE49-F238E27FC236}">
              <a16:creationId xmlns="" xmlns:a16="http://schemas.microsoft.com/office/drawing/2014/main" id="{00000000-0008-0000-0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267876" y="5410200"/>
          <a:ext cx="866774" cy="85810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352425</xdr:colOff>
      <xdr:row>34</xdr:row>
      <xdr:rowOff>38099</xdr:rowOff>
    </xdr:from>
    <xdr:to>
      <xdr:col>5</xdr:col>
      <xdr:colOff>352425</xdr:colOff>
      <xdr:row>50</xdr:row>
      <xdr:rowOff>57149</xdr:rowOff>
    </xdr:to>
    <xdr:graphicFrame macro="">
      <xdr:nvGraphicFramePr>
        <xdr:cNvPr id="7" name="Chart 6">
          <a:extLst>
            <a:ext uri="{FF2B5EF4-FFF2-40B4-BE49-F238E27FC236}">
              <a16:creationId xmlns="" xmlns:a16="http://schemas.microsoft.com/office/drawing/2014/main" id="{00000000-0008-0000-1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32</xdr:row>
      <xdr:rowOff>114300</xdr:rowOff>
    </xdr:from>
    <xdr:to>
      <xdr:col>13</xdr:col>
      <xdr:colOff>323850</xdr:colOff>
      <xdr:row>51</xdr:row>
      <xdr:rowOff>121569</xdr:rowOff>
    </xdr:to>
    <xdr:graphicFrame macro="">
      <xdr:nvGraphicFramePr>
        <xdr:cNvPr id="8" name="Chart 7">
          <a:extLst>
            <a:ext uri="{FF2B5EF4-FFF2-40B4-BE49-F238E27FC236}">
              <a16:creationId xmlns="" xmlns:a16="http://schemas.microsoft.com/office/drawing/2014/main" id="{00000000-0008-0000-1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276225</xdr:colOff>
      <xdr:row>52</xdr:row>
      <xdr:rowOff>66675</xdr:rowOff>
    </xdr:from>
    <xdr:to>
      <xdr:col>9</xdr:col>
      <xdr:colOff>247650</xdr:colOff>
      <xdr:row>54</xdr:row>
      <xdr:rowOff>28575</xdr:rowOff>
    </xdr:to>
    <xdr:sp macro="" textlink="">
      <xdr:nvSpPr>
        <xdr:cNvPr id="6" name="TextBox 5">
          <a:extLst>
            <a:ext uri="{FF2B5EF4-FFF2-40B4-BE49-F238E27FC236}">
              <a16:creationId xmlns="" xmlns:a16="http://schemas.microsoft.com/office/drawing/2014/main" id="{00000000-0008-0000-1900-000006000000}"/>
            </a:ext>
          </a:extLst>
        </xdr:cNvPr>
        <xdr:cNvSpPr txBox="1"/>
      </xdr:nvSpPr>
      <xdr:spPr>
        <a:xfrm>
          <a:off x="11385756375" y="109918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(10)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13</xdr:col>
      <xdr:colOff>295275</xdr:colOff>
      <xdr:row>1</xdr:row>
      <xdr:rowOff>57150</xdr:rowOff>
    </xdr:from>
    <xdr:to>
      <xdr:col>13</xdr:col>
      <xdr:colOff>1162049</xdr:colOff>
      <xdr:row>5</xdr:row>
      <xdr:rowOff>77056</xdr:rowOff>
    </xdr:to>
    <xdr:pic>
      <xdr:nvPicPr>
        <xdr:cNvPr id="10" name="Picture 9">
          <a:extLst>
            <a:ext uri="{FF2B5EF4-FFF2-40B4-BE49-F238E27FC236}">
              <a16:creationId xmlns="" xmlns:a16="http://schemas.microsoft.com/office/drawing/2014/main" id="{00000000-0008-0000-19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09151" y="447675"/>
          <a:ext cx="866774" cy="858106"/>
        </a:xfrm>
        <a:prstGeom prst="rect">
          <a:avLst/>
        </a:prstGeom>
      </xdr:spPr>
    </xdr:pic>
    <xdr:clientData/>
  </xdr:twoCellAnchor>
  <xdr:twoCellAnchor editAs="oneCell">
    <xdr:from>
      <xdr:col>13</xdr:col>
      <xdr:colOff>238125</xdr:colOff>
      <xdr:row>25</xdr:row>
      <xdr:rowOff>19050</xdr:rowOff>
    </xdr:from>
    <xdr:to>
      <xdr:col>13</xdr:col>
      <xdr:colOff>1104899</xdr:colOff>
      <xdr:row>29</xdr:row>
      <xdr:rowOff>38956</xdr:rowOff>
    </xdr:to>
    <xdr:pic>
      <xdr:nvPicPr>
        <xdr:cNvPr id="11" name="Picture 10">
          <a:extLst>
            <a:ext uri="{FF2B5EF4-FFF2-40B4-BE49-F238E27FC236}">
              <a16:creationId xmlns="" xmlns:a16="http://schemas.microsoft.com/office/drawing/2014/main" id="{00000000-0008-0000-19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66301" y="6134100"/>
          <a:ext cx="866774" cy="85810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295275</xdr:colOff>
      <xdr:row>20</xdr:row>
      <xdr:rowOff>53340</xdr:rowOff>
    </xdr:from>
    <xdr:to>
      <xdr:col>10</xdr:col>
      <xdr:colOff>657225</xdr:colOff>
      <xdr:row>49</xdr:row>
      <xdr:rowOff>114300</xdr:rowOff>
    </xdr:to>
    <xdr:graphicFrame macro="">
      <xdr:nvGraphicFramePr>
        <xdr:cNvPr id="2" name="Chart 1">
          <a:extLst>
            <a:ext uri="{FF2B5EF4-FFF2-40B4-BE49-F238E27FC236}">
              <a16:creationId xmlns=""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533400</xdr:colOff>
      <xdr:row>48</xdr:row>
      <xdr:rowOff>152400</xdr:rowOff>
    </xdr:from>
    <xdr:to>
      <xdr:col>7</xdr:col>
      <xdr:colOff>19050</xdr:colOff>
      <xdr:row>50</xdr:row>
      <xdr:rowOff>190500</xdr:rowOff>
    </xdr:to>
    <xdr:sp macro="" textlink="">
      <xdr:nvSpPr>
        <xdr:cNvPr id="5" name="TextBox 4">
          <a:extLst>
            <a:ext uri="{FF2B5EF4-FFF2-40B4-BE49-F238E27FC236}">
              <a16:creationId xmlns="" xmlns:a16="http://schemas.microsoft.com/office/drawing/2014/main" id="{00000000-0008-0000-1B00-000005000000}"/>
            </a:ext>
          </a:extLst>
        </xdr:cNvPr>
        <xdr:cNvSpPr txBox="1"/>
      </xdr:nvSpPr>
      <xdr:spPr>
        <a:xfrm>
          <a:off x="11387394675" y="10220325"/>
          <a:ext cx="2038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(11)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276225</xdr:colOff>
      <xdr:row>1</xdr:row>
      <xdr:rowOff>104775</xdr:rowOff>
    </xdr:from>
    <xdr:to>
      <xdr:col>10</xdr:col>
      <xdr:colOff>1142999</xdr:colOff>
      <xdr:row>5</xdr:row>
      <xdr:rowOff>58006</xdr:rowOff>
    </xdr:to>
    <xdr:pic>
      <xdr:nvPicPr>
        <xdr:cNvPr id="7" name="Picture 6">
          <a:extLst>
            <a:ext uri="{FF2B5EF4-FFF2-40B4-BE49-F238E27FC236}">
              <a16:creationId xmlns="" xmlns:a16="http://schemas.microsoft.com/office/drawing/2014/main" id="{00000000-0008-0000-1B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33151" y="495300"/>
          <a:ext cx="866774" cy="858106"/>
        </a:xfrm>
        <a:prstGeom prst="rect">
          <a:avLst/>
        </a:prstGeom>
      </xdr:spPr>
    </xdr:pic>
    <xdr:clientData/>
  </xdr:twoCellAnchor>
  <xdr:twoCellAnchor editAs="oneCell">
    <xdr:from>
      <xdr:col>10</xdr:col>
      <xdr:colOff>219075</xdr:colOff>
      <xdr:row>19</xdr:row>
      <xdr:rowOff>142875</xdr:rowOff>
    </xdr:from>
    <xdr:to>
      <xdr:col>10</xdr:col>
      <xdr:colOff>1085849</xdr:colOff>
      <xdr:row>25</xdr:row>
      <xdr:rowOff>29431</xdr:rowOff>
    </xdr:to>
    <xdr:pic>
      <xdr:nvPicPr>
        <xdr:cNvPr id="8" name="Picture 7">
          <a:extLst>
            <a:ext uri="{FF2B5EF4-FFF2-40B4-BE49-F238E27FC236}">
              <a16:creationId xmlns="" xmlns:a16="http://schemas.microsoft.com/office/drawing/2014/main" id="{00000000-0008-0000-1B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90301" y="5514975"/>
          <a:ext cx="866774" cy="85810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1000125</xdr:colOff>
      <xdr:row>17</xdr:row>
      <xdr:rowOff>123825</xdr:rowOff>
    </xdr:from>
    <xdr:to>
      <xdr:col>13</xdr:col>
      <xdr:colOff>1228726</xdr:colOff>
      <xdr:row>42</xdr:row>
      <xdr:rowOff>133350</xdr:rowOff>
    </xdr:to>
    <xdr:graphicFrame macro="">
      <xdr:nvGraphicFramePr>
        <xdr:cNvPr id="2" name="Chart 1">
          <a:extLst>
            <a:ext uri="{FF2B5EF4-FFF2-40B4-BE49-F238E27FC236}">
              <a16:creationId xmlns=""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561975</xdr:colOff>
      <xdr:row>42</xdr:row>
      <xdr:rowOff>57150</xdr:rowOff>
    </xdr:from>
    <xdr:to>
      <xdr:col>9</xdr:col>
      <xdr:colOff>133350</xdr:colOff>
      <xdr:row>44</xdr:row>
      <xdr:rowOff>95250</xdr:rowOff>
    </xdr:to>
    <xdr:sp macro="" textlink="">
      <xdr:nvSpPr>
        <xdr:cNvPr id="5" name="TextBox 4">
          <a:extLst>
            <a:ext uri="{FF2B5EF4-FFF2-40B4-BE49-F238E27FC236}">
              <a16:creationId xmlns="" xmlns:a16="http://schemas.microsoft.com/office/drawing/2014/main" id="{00000000-0008-0000-1C00-000005000000}"/>
            </a:ext>
          </a:extLst>
        </xdr:cNvPr>
        <xdr:cNvSpPr txBox="1"/>
      </xdr:nvSpPr>
      <xdr:spPr>
        <a:xfrm>
          <a:off x="9982028550" y="9658350"/>
          <a:ext cx="16192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(12)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13</xdr:col>
      <xdr:colOff>571500</xdr:colOff>
      <xdr:row>1</xdr:row>
      <xdr:rowOff>66675</xdr:rowOff>
    </xdr:from>
    <xdr:to>
      <xdr:col>13</xdr:col>
      <xdr:colOff>1438274</xdr:colOff>
      <xdr:row>5</xdr:row>
      <xdr:rowOff>19906</xdr:rowOff>
    </xdr:to>
    <xdr:pic>
      <xdr:nvPicPr>
        <xdr:cNvPr id="7" name="Picture 6">
          <a:extLst>
            <a:ext uri="{FF2B5EF4-FFF2-40B4-BE49-F238E27FC236}">
              <a16:creationId xmlns="" xmlns:a16="http://schemas.microsoft.com/office/drawing/2014/main" id="{00000000-0008-0000-1C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314176" y="457200"/>
          <a:ext cx="866774" cy="858106"/>
        </a:xfrm>
        <a:prstGeom prst="rect">
          <a:avLst/>
        </a:prstGeom>
      </xdr:spPr>
    </xdr:pic>
    <xdr:clientData/>
  </xdr:twoCellAnchor>
  <xdr:twoCellAnchor editAs="oneCell">
    <xdr:from>
      <xdr:col>13</xdr:col>
      <xdr:colOff>361950</xdr:colOff>
      <xdr:row>16</xdr:row>
      <xdr:rowOff>76200</xdr:rowOff>
    </xdr:from>
    <xdr:to>
      <xdr:col>13</xdr:col>
      <xdr:colOff>1228724</xdr:colOff>
      <xdr:row>21</xdr:row>
      <xdr:rowOff>124681</xdr:rowOff>
    </xdr:to>
    <xdr:pic>
      <xdr:nvPicPr>
        <xdr:cNvPr id="8" name="Picture 7">
          <a:extLst>
            <a:ext uri="{FF2B5EF4-FFF2-40B4-BE49-F238E27FC236}">
              <a16:creationId xmlns="" xmlns:a16="http://schemas.microsoft.com/office/drawing/2014/main" id="{00000000-0008-0000-1C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8923401" y="5467350"/>
          <a:ext cx="866774" cy="85810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257175</xdr:colOff>
      <xdr:row>21</xdr:row>
      <xdr:rowOff>19050</xdr:rowOff>
    </xdr:from>
    <xdr:to>
      <xdr:col>10</xdr:col>
      <xdr:colOff>1057276</xdr:colOff>
      <xdr:row>50</xdr:row>
      <xdr:rowOff>0</xdr:rowOff>
    </xdr:to>
    <xdr:graphicFrame macro="">
      <xdr:nvGraphicFramePr>
        <xdr:cNvPr id="2" name="Chart 1">
          <a:extLst>
            <a:ext uri="{FF2B5EF4-FFF2-40B4-BE49-F238E27FC236}">
              <a16:creationId xmlns=""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50</xdr:row>
      <xdr:rowOff>0</xdr:rowOff>
    </xdr:from>
    <xdr:to>
      <xdr:col>6</xdr:col>
      <xdr:colOff>495300</xdr:colOff>
      <xdr:row>51</xdr:row>
      <xdr:rowOff>171450</xdr:rowOff>
    </xdr:to>
    <xdr:sp macro="" textlink="">
      <xdr:nvSpPr>
        <xdr:cNvPr id="5" name="TextBox 4">
          <a:extLst>
            <a:ext uri="{FF2B5EF4-FFF2-40B4-BE49-F238E27FC236}">
              <a16:creationId xmlns="" xmlns:a16="http://schemas.microsoft.com/office/drawing/2014/main" id="{00000000-0008-0000-1D00-000005000000}"/>
            </a:ext>
          </a:extLst>
        </xdr:cNvPr>
        <xdr:cNvSpPr txBox="1"/>
      </xdr:nvSpPr>
      <xdr:spPr>
        <a:xfrm>
          <a:off x="11388118575" y="10477500"/>
          <a:ext cx="17621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(13)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571500</xdr:colOff>
      <xdr:row>20</xdr:row>
      <xdr:rowOff>0</xdr:rowOff>
    </xdr:from>
    <xdr:to>
      <xdr:col>10</xdr:col>
      <xdr:colOff>1438274</xdr:colOff>
      <xdr:row>25</xdr:row>
      <xdr:rowOff>48481</xdr:rowOff>
    </xdr:to>
    <xdr:pic>
      <xdr:nvPicPr>
        <xdr:cNvPr id="7" name="Picture 6">
          <a:extLst>
            <a:ext uri="{FF2B5EF4-FFF2-40B4-BE49-F238E27FC236}">
              <a16:creationId xmlns="" xmlns:a16="http://schemas.microsoft.com/office/drawing/2014/main" id="{00000000-0008-0000-1D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689576" y="5619750"/>
          <a:ext cx="866774" cy="858106"/>
        </a:xfrm>
        <a:prstGeom prst="rect">
          <a:avLst/>
        </a:prstGeom>
      </xdr:spPr>
    </xdr:pic>
    <xdr:clientData/>
  </xdr:twoCellAnchor>
  <xdr:twoCellAnchor editAs="oneCell">
    <xdr:from>
      <xdr:col>10</xdr:col>
      <xdr:colOff>619125</xdr:colOff>
      <xdr:row>1</xdr:row>
      <xdr:rowOff>47625</xdr:rowOff>
    </xdr:from>
    <xdr:to>
      <xdr:col>10</xdr:col>
      <xdr:colOff>1485899</xdr:colOff>
      <xdr:row>4</xdr:row>
      <xdr:rowOff>210406</xdr:rowOff>
    </xdr:to>
    <xdr:pic>
      <xdr:nvPicPr>
        <xdr:cNvPr id="8" name="Picture 7">
          <a:extLst>
            <a:ext uri="{FF2B5EF4-FFF2-40B4-BE49-F238E27FC236}">
              <a16:creationId xmlns="" xmlns:a16="http://schemas.microsoft.com/office/drawing/2014/main" id="{00000000-0008-0000-1D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641951" y="438150"/>
          <a:ext cx="866774" cy="85810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352426</xdr:colOff>
      <xdr:row>21</xdr:row>
      <xdr:rowOff>38099</xdr:rowOff>
    </xdr:from>
    <xdr:to>
      <xdr:col>10</xdr:col>
      <xdr:colOff>1181101</xdr:colOff>
      <xdr:row>47</xdr:row>
      <xdr:rowOff>19050</xdr:rowOff>
    </xdr:to>
    <xdr:graphicFrame macro="">
      <xdr:nvGraphicFramePr>
        <xdr:cNvPr id="2" name="Chart 1">
          <a:extLst>
            <a:ext uri="{FF2B5EF4-FFF2-40B4-BE49-F238E27FC236}">
              <a16:creationId xmlns=""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57151</xdr:colOff>
      <xdr:row>46</xdr:row>
      <xdr:rowOff>228601</xdr:rowOff>
    </xdr:from>
    <xdr:to>
      <xdr:col>7</xdr:col>
      <xdr:colOff>19051</xdr:colOff>
      <xdr:row>47</xdr:row>
      <xdr:rowOff>314326</xdr:rowOff>
    </xdr:to>
    <xdr:sp macro="" textlink="">
      <xdr:nvSpPr>
        <xdr:cNvPr id="5" name="TextBox 4">
          <a:extLst>
            <a:ext uri="{FF2B5EF4-FFF2-40B4-BE49-F238E27FC236}">
              <a16:creationId xmlns="" xmlns:a16="http://schemas.microsoft.com/office/drawing/2014/main" id="{00000000-0008-0000-1E00-000005000000}"/>
            </a:ext>
          </a:extLst>
        </xdr:cNvPr>
        <xdr:cNvSpPr txBox="1"/>
      </xdr:nvSpPr>
      <xdr:spPr>
        <a:xfrm>
          <a:off x="11387823299" y="9496426"/>
          <a:ext cx="21240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(14)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533400</xdr:colOff>
      <xdr:row>20</xdr:row>
      <xdr:rowOff>66675</xdr:rowOff>
    </xdr:from>
    <xdr:to>
      <xdr:col>10</xdr:col>
      <xdr:colOff>1400174</xdr:colOff>
      <xdr:row>25</xdr:row>
      <xdr:rowOff>115156</xdr:rowOff>
    </xdr:to>
    <xdr:pic>
      <xdr:nvPicPr>
        <xdr:cNvPr id="7" name="Picture 6">
          <a:extLst>
            <a:ext uri="{FF2B5EF4-FFF2-40B4-BE49-F238E27FC236}">
              <a16:creationId xmlns="" xmlns:a16="http://schemas.microsoft.com/office/drawing/2014/main" id="{00000000-0008-0000-1E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047476" y="5124450"/>
          <a:ext cx="866774" cy="858106"/>
        </a:xfrm>
        <a:prstGeom prst="rect">
          <a:avLst/>
        </a:prstGeom>
      </xdr:spPr>
    </xdr:pic>
    <xdr:clientData/>
  </xdr:twoCellAnchor>
  <xdr:twoCellAnchor editAs="oneCell">
    <xdr:from>
      <xdr:col>10</xdr:col>
      <xdr:colOff>552450</xdr:colOff>
      <xdr:row>1</xdr:row>
      <xdr:rowOff>66675</xdr:rowOff>
    </xdr:from>
    <xdr:to>
      <xdr:col>10</xdr:col>
      <xdr:colOff>1419224</xdr:colOff>
      <xdr:row>5</xdr:row>
      <xdr:rowOff>86581</xdr:rowOff>
    </xdr:to>
    <xdr:pic>
      <xdr:nvPicPr>
        <xdr:cNvPr id="8" name="Picture 7">
          <a:extLst>
            <a:ext uri="{FF2B5EF4-FFF2-40B4-BE49-F238E27FC236}">
              <a16:creationId xmlns="" xmlns:a16="http://schemas.microsoft.com/office/drawing/2014/main" id="{00000000-0008-0000-1E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028426" y="457200"/>
          <a:ext cx="866774" cy="85810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333375</xdr:colOff>
      <xdr:row>20</xdr:row>
      <xdr:rowOff>129540</xdr:rowOff>
    </xdr:from>
    <xdr:to>
      <xdr:col>10</xdr:col>
      <xdr:colOff>723900</xdr:colOff>
      <xdr:row>49</xdr:row>
      <xdr:rowOff>152400</xdr:rowOff>
    </xdr:to>
    <xdr:graphicFrame macro="">
      <xdr:nvGraphicFramePr>
        <xdr:cNvPr id="2" name="Chart 1">
          <a:extLst>
            <a:ext uri="{FF2B5EF4-FFF2-40B4-BE49-F238E27FC236}">
              <a16:creationId xmlns=""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457200</xdr:colOff>
      <xdr:row>49</xdr:row>
      <xdr:rowOff>57150</xdr:rowOff>
    </xdr:from>
    <xdr:to>
      <xdr:col>7</xdr:col>
      <xdr:colOff>133350</xdr:colOff>
      <xdr:row>51</xdr:row>
      <xdr:rowOff>66675</xdr:rowOff>
    </xdr:to>
    <xdr:sp macro="" textlink="">
      <xdr:nvSpPr>
        <xdr:cNvPr id="5" name="TextBox 4">
          <a:extLst>
            <a:ext uri="{FF2B5EF4-FFF2-40B4-BE49-F238E27FC236}">
              <a16:creationId xmlns="" xmlns:a16="http://schemas.microsoft.com/office/drawing/2014/main" id="{00000000-0008-0000-1F00-000005000000}"/>
            </a:ext>
          </a:extLst>
        </xdr:cNvPr>
        <xdr:cNvSpPr txBox="1"/>
      </xdr:nvSpPr>
      <xdr:spPr>
        <a:xfrm>
          <a:off x="11387204175" y="10287000"/>
          <a:ext cx="20383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(15)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285750</xdr:colOff>
      <xdr:row>20</xdr:row>
      <xdr:rowOff>66675</xdr:rowOff>
    </xdr:from>
    <xdr:to>
      <xdr:col>10</xdr:col>
      <xdr:colOff>1152524</xdr:colOff>
      <xdr:row>25</xdr:row>
      <xdr:rowOff>58006</xdr:rowOff>
    </xdr:to>
    <xdr:pic>
      <xdr:nvPicPr>
        <xdr:cNvPr id="7" name="Picture 6">
          <a:extLst>
            <a:ext uri="{FF2B5EF4-FFF2-40B4-BE49-F238E27FC236}">
              <a16:creationId xmlns="" xmlns:a16="http://schemas.microsoft.com/office/drawing/2014/main" id="{00000000-0008-0000-1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23626" y="5600700"/>
          <a:ext cx="866774" cy="858106"/>
        </a:xfrm>
        <a:prstGeom prst="rect">
          <a:avLst/>
        </a:prstGeom>
      </xdr:spPr>
    </xdr:pic>
    <xdr:clientData/>
  </xdr:twoCellAnchor>
  <xdr:twoCellAnchor editAs="oneCell">
    <xdr:from>
      <xdr:col>10</xdr:col>
      <xdr:colOff>295275</xdr:colOff>
      <xdr:row>1</xdr:row>
      <xdr:rowOff>104775</xdr:rowOff>
    </xdr:from>
    <xdr:to>
      <xdr:col>10</xdr:col>
      <xdr:colOff>1162049</xdr:colOff>
      <xdr:row>5</xdr:row>
      <xdr:rowOff>58006</xdr:rowOff>
    </xdr:to>
    <xdr:pic>
      <xdr:nvPicPr>
        <xdr:cNvPr id="8" name="Picture 7">
          <a:extLst>
            <a:ext uri="{FF2B5EF4-FFF2-40B4-BE49-F238E27FC236}">
              <a16:creationId xmlns="" xmlns:a16="http://schemas.microsoft.com/office/drawing/2014/main" id="{00000000-0008-0000-1F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14101" y="495300"/>
          <a:ext cx="866774" cy="85810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542925</xdr:colOff>
      <xdr:row>1</xdr:row>
      <xdr:rowOff>57150</xdr:rowOff>
    </xdr:from>
    <xdr:to>
      <xdr:col>10</xdr:col>
      <xdr:colOff>1409699</xdr:colOff>
      <xdr:row>5</xdr:row>
      <xdr:rowOff>10381</xdr:rowOff>
    </xdr:to>
    <xdr:pic>
      <xdr:nvPicPr>
        <xdr:cNvPr id="4" name="Picture 3">
          <a:extLst>
            <a:ext uri="{FF2B5EF4-FFF2-40B4-BE49-F238E27FC236}">
              <a16:creationId xmlns="" xmlns:a16="http://schemas.microsoft.com/office/drawing/2014/main"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4232376" y="447675"/>
          <a:ext cx="866774" cy="85810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657225</xdr:colOff>
      <xdr:row>1</xdr:row>
      <xdr:rowOff>19050</xdr:rowOff>
    </xdr:from>
    <xdr:to>
      <xdr:col>10</xdr:col>
      <xdr:colOff>1409699</xdr:colOff>
      <xdr:row>4</xdr:row>
      <xdr:rowOff>200881</xdr:rowOff>
    </xdr:to>
    <xdr:pic>
      <xdr:nvPicPr>
        <xdr:cNvPr id="3" name="Picture 2">
          <a:extLst>
            <a:ext uri="{FF2B5EF4-FFF2-40B4-BE49-F238E27FC236}">
              <a16:creationId xmlns="" xmlns:a16="http://schemas.microsoft.com/office/drawing/2014/main" id="{00000000-0008-0000-2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4260951" y="409575"/>
          <a:ext cx="866774" cy="85810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285750</xdr:colOff>
      <xdr:row>1</xdr:row>
      <xdr:rowOff>76200</xdr:rowOff>
    </xdr:from>
    <xdr:to>
      <xdr:col>10</xdr:col>
      <xdr:colOff>1152524</xdr:colOff>
      <xdr:row>5</xdr:row>
      <xdr:rowOff>29431</xdr:rowOff>
    </xdr:to>
    <xdr:pic>
      <xdr:nvPicPr>
        <xdr:cNvPr id="4" name="Picture 3">
          <a:extLst>
            <a:ext uri="{FF2B5EF4-FFF2-40B4-BE49-F238E27FC236}">
              <a16:creationId xmlns="" xmlns:a16="http://schemas.microsoft.com/office/drawing/2014/main" id="{00000000-0008-0000-2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723626" y="466725"/>
          <a:ext cx="866774" cy="85810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41411</xdr:colOff>
      <xdr:row>0</xdr:row>
      <xdr:rowOff>49696</xdr:rowOff>
    </xdr:from>
    <xdr:to>
      <xdr:col>10</xdr:col>
      <xdr:colOff>546649</xdr:colOff>
      <xdr:row>8</xdr:row>
      <xdr:rowOff>409818</xdr:rowOff>
    </xdr:to>
    <xdr:pic>
      <xdr:nvPicPr>
        <xdr:cNvPr id="5" name="Picture 4">
          <a:extLst>
            <a:ext uri="{FF2B5EF4-FFF2-40B4-BE49-F238E27FC236}">
              <a16:creationId xmlns="" xmlns:a16="http://schemas.microsoft.com/office/drawing/2014/main" id="{665D1C43-E59A-496B-8540-A692D75A70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9852351" y="49696"/>
          <a:ext cx="6452151" cy="47664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47624</xdr:colOff>
      <xdr:row>24</xdr:row>
      <xdr:rowOff>190497</xdr:rowOff>
    </xdr:from>
    <xdr:to>
      <xdr:col>9</xdr:col>
      <xdr:colOff>1142999</xdr:colOff>
      <xdr:row>41</xdr:row>
      <xdr:rowOff>219074</xdr:rowOff>
    </xdr:to>
    <xdr:graphicFrame macro="">
      <xdr:nvGraphicFramePr>
        <xdr:cNvPr id="3" name="Chart 2">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523874</xdr:colOff>
      <xdr:row>41</xdr:row>
      <xdr:rowOff>134711</xdr:rowOff>
    </xdr:from>
    <xdr:to>
      <xdr:col>4</xdr:col>
      <xdr:colOff>438149</xdr:colOff>
      <xdr:row>41</xdr:row>
      <xdr:rowOff>386443</xdr:rowOff>
    </xdr:to>
    <xdr:sp macro="" textlink="">
      <xdr:nvSpPr>
        <xdr:cNvPr id="7" name="TextBox 6">
          <a:extLst>
            <a:ext uri="{FF2B5EF4-FFF2-40B4-BE49-F238E27FC236}">
              <a16:creationId xmlns="" xmlns:a16="http://schemas.microsoft.com/office/drawing/2014/main" id="{00000000-0008-0000-0700-000007000000}"/>
            </a:ext>
          </a:extLst>
        </xdr:cNvPr>
        <xdr:cNvSpPr txBox="1"/>
      </xdr:nvSpPr>
      <xdr:spPr>
        <a:xfrm>
          <a:off x="10149439951" y="11555186"/>
          <a:ext cx="1752600" cy="2517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(2) </a:t>
          </a:r>
          <a:r>
            <a:rPr lang="ar-QA" sz="1000">
              <a:latin typeface="Arial" panose="020B0604020202020204" pitchFamily="34" charset="0"/>
              <a:cs typeface="Arial" panose="020B0604020202020204" pitchFamily="34" charset="0"/>
            </a:rPr>
            <a:t>شكل رقم</a:t>
          </a:r>
          <a:endParaRPr lang="ar-QA" sz="900">
            <a:latin typeface="Arial" panose="020B0604020202020204" pitchFamily="34" charset="0"/>
            <a:cs typeface="Arial" panose="020B0604020202020204" pitchFamily="34" charset="0"/>
          </a:endParaRPr>
        </a:p>
      </xdr:txBody>
    </xdr:sp>
    <xdr:clientData/>
  </xdr:twoCellAnchor>
  <xdr:twoCellAnchor editAs="oneCell">
    <xdr:from>
      <xdr:col>9</xdr:col>
      <xdr:colOff>730250</xdr:colOff>
      <xdr:row>1</xdr:row>
      <xdr:rowOff>70909</xdr:rowOff>
    </xdr:from>
    <xdr:to>
      <xdr:col>9</xdr:col>
      <xdr:colOff>1597024</xdr:colOff>
      <xdr:row>5</xdr:row>
      <xdr:rowOff>186065</xdr:rowOff>
    </xdr:to>
    <xdr:pic>
      <xdr:nvPicPr>
        <xdr:cNvPr id="6" name="Picture 5">
          <a:extLst>
            <a:ext uri="{FF2B5EF4-FFF2-40B4-BE49-F238E27FC236}">
              <a16:creationId xmlns="" xmlns:a16="http://schemas.microsoft.com/office/drawing/2014/main" id="{00000000-0008-0000-0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21368893" y="462492"/>
          <a:ext cx="866774" cy="861281"/>
        </a:xfrm>
        <a:prstGeom prst="rect">
          <a:avLst/>
        </a:prstGeom>
      </xdr:spPr>
    </xdr:pic>
    <xdr:clientData/>
  </xdr:twoCellAnchor>
  <xdr:twoCellAnchor editAs="oneCell">
    <xdr:from>
      <xdr:col>9</xdr:col>
      <xdr:colOff>142875</xdr:colOff>
      <xdr:row>24</xdr:row>
      <xdr:rowOff>104775</xdr:rowOff>
    </xdr:from>
    <xdr:to>
      <xdr:col>9</xdr:col>
      <xdr:colOff>1009649</xdr:colOff>
      <xdr:row>27</xdr:row>
      <xdr:rowOff>19906</xdr:rowOff>
    </xdr:to>
    <xdr:pic>
      <xdr:nvPicPr>
        <xdr:cNvPr id="9" name="Picture 8">
          <a:extLst>
            <a:ext uri="{FF2B5EF4-FFF2-40B4-BE49-F238E27FC236}">
              <a16:creationId xmlns="" xmlns:a16="http://schemas.microsoft.com/office/drawing/2014/main" id="{00000000-0008-0000-07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0417551" y="7210425"/>
          <a:ext cx="866774" cy="8581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24</xdr:row>
      <xdr:rowOff>66674</xdr:rowOff>
    </xdr:from>
    <xdr:to>
      <xdr:col>9</xdr:col>
      <xdr:colOff>1438275</xdr:colOff>
      <xdr:row>41</xdr:row>
      <xdr:rowOff>66675</xdr:rowOff>
    </xdr:to>
    <xdr:graphicFrame macro="">
      <xdr:nvGraphicFramePr>
        <xdr:cNvPr id="3" name="Chart 2">
          <a:extLst>
            <a:ext uri="{FF2B5EF4-FFF2-40B4-BE49-F238E27FC236}">
              <a16:creationId xmlns=""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490801</xdr:colOff>
      <xdr:row>41</xdr:row>
      <xdr:rowOff>102923</xdr:rowOff>
    </xdr:from>
    <xdr:to>
      <xdr:col>5</xdr:col>
      <xdr:colOff>557476</xdr:colOff>
      <xdr:row>41</xdr:row>
      <xdr:rowOff>386292</xdr:rowOff>
    </xdr:to>
    <xdr:sp macro="" textlink="">
      <xdr:nvSpPr>
        <xdr:cNvPr id="6" name="TextBox 5">
          <a:extLst>
            <a:ext uri="{FF2B5EF4-FFF2-40B4-BE49-F238E27FC236}">
              <a16:creationId xmlns="" xmlns:a16="http://schemas.microsoft.com/office/drawing/2014/main" id="{00000000-0008-0000-0800-000006000000}"/>
            </a:ext>
          </a:extLst>
        </xdr:cNvPr>
        <xdr:cNvSpPr txBox="1"/>
      </xdr:nvSpPr>
      <xdr:spPr>
        <a:xfrm>
          <a:off x="10148634824" y="11694848"/>
          <a:ext cx="1323975" cy="283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(3)</a:t>
          </a:r>
          <a:r>
            <a:rPr lang="en-US" sz="10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9</xdr:col>
      <xdr:colOff>822325</xdr:colOff>
      <xdr:row>1</xdr:row>
      <xdr:rowOff>75142</xdr:rowOff>
    </xdr:from>
    <xdr:to>
      <xdr:col>9</xdr:col>
      <xdr:colOff>1527174</xdr:colOff>
      <xdr:row>5</xdr:row>
      <xdr:rowOff>75998</xdr:rowOff>
    </xdr:to>
    <xdr:pic>
      <xdr:nvPicPr>
        <xdr:cNvPr id="8" name="Picture 7">
          <a:extLst>
            <a:ext uri="{FF2B5EF4-FFF2-40B4-BE49-F238E27FC236}">
              <a16:creationId xmlns="" xmlns:a16="http://schemas.microsoft.com/office/drawing/2014/main" id="{00000000-0008-0000-08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912401" y="465667"/>
          <a:ext cx="704849" cy="791431"/>
        </a:xfrm>
        <a:prstGeom prst="rect">
          <a:avLst/>
        </a:prstGeom>
      </xdr:spPr>
    </xdr:pic>
    <xdr:clientData/>
  </xdr:twoCellAnchor>
  <xdr:twoCellAnchor editAs="oneCell">
    <xdr:from>
      <xdr:col>9</xdr:col>
      <xdr:colOff>590550</xdr:colOff>
      <xdr:row>24</xdr:row>
      <xdr:rowOff>123825</xdr:rowOff>
    </xdr:from>
    <xdr:to>
      <xdr:col>9</xdr:col>
      <xdr:colOff>1371599</xdr:colOff>
      <xdr:row>27</xdr:row>
      <xdr:rowOff>38956</xdr:rowOff>
    </xdr:to>
    <xdr:pic>
      <xdr:nvPicPr>
        <xdr:cNvPr id="9" name="Picture 8">
          <a:extLst>
            <a:ext uri="{FF2B5EF4-FFF2-40B4-BE49-F238E27FC236}">
              <a16:creationId xmlns="" xmlns:a16="http://schemas.microsoft.com/office/drawing/2014/main" id="{00000000-0008-0000-08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34926" y="5600700"/>
          <a:ext cx="866774" cy="8581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390525</xdr:colOff>
      <xdr:row>1</xdr:row>
      <xdr:rowOff>28575</xdr:rowOff>
    </xdr:from>
    <xdr:to>
      <xdr:col>10</xdr:col>
      <xdr:colOff>1162049</xdr:colOff>
      <xdr:row>4</xdr:row>
      <xdr:rowOff>210406</xdr:rowOff>
    </xdr:to>
    <xdr:pic>
      <xdr:nvPicPr>
        <xdr:cNvPr id="2" name="Picture 1">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4241901" y="419100"/>
          <a:ext cx="866774" cy="8581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257175</xdr:colOff>
      <xdr:row>1</xdr:row>
      <xdr:rowOff>57150</xdr:rowOff>
    </xdr:from>
    <xdr:to>
      <xdr:col>10</xdr:col>
      <xdr:colOff>1123949</xdr:colOff>
      <xdr:row>5</xdr:row>
      <xdr:rowOff>10381</xdr:rowOff>
    </xdr:to>
    <xdr:pic>
      <xdr:nvPicPr>
        <xdr:cNvPr id="3" name="Picture 2">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4899126" y="447675"/>
          <a:ext cx="866774" cy="8581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28575</xdr:colOff>
      <xdr:row>1</xdr:row>
      <xdr:rowOff>66675</xdr:rowOff>
    </xdr:from>
    <xdr:to>
      <xdr:col>11</xdr:col>
      <xdr:colOff>895349</xdr:colOff>
      <xdr:row>5</xdr:row>
      <xdr:rowOff>19906</xdr:rowOff>
    </xdr:to>
    <xdr:pic>
      <xdr:nvPicPr>
        <xdr:cNvPr id="3" name="Picture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09301" y="457200"/>
          <a:ext cx="866774" cy="8581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676275</xdr:colOff>
      <xdr:row>1</xdr:row>
      <xdr:rowOff>38100</xdr:rowOff>
    </xdr:from>
    <xdr:to>
      <xdr:col>7</xdr:col>
      <xdr:colOff>1381124</xdr:colOff>
      <xdr:row>4</xdr:row>
      <xdr:rowOff>219931</xdr:rowOff>
    </xdr:to>
    <xdr:pic>
      <xdr:nvPicPr>
        <xdr:cNvPr id="3" name="Picture 2">
          <a:extLst>
            <a:ext uri="{FF2B5EF4-FFF2-40B4-BE49-F238E27FC236}">
              <a16:creationId xmlns=""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051651" y="428625"/>
          <a:ext cx="866774" cy="85810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171451</xdr:colOff>
      <xdr:row>18</xdr:row>
      <xdr:rowOff>142874</xdr:rowOff>
    </xdr:from>
    <xdr:to>
      <xdr:col>8</xdr:col>
      <xdr:colOff>1171576</xdr:colOff>
      <xdr:row>46</xdr:row>
      <xdr:rowOff>133350</xdr:rowOff>
    </xdr:to>
    <xdr:graphicFrame macro="">
      <xdr:nvGraphicFramePr>
        <xdr:cNvPr id="5" name="Chart 4">
          <a:extLst>
            <a:ext uri="{FF2B5EF4-FFF2-40B4-BE49-F238E27FC236}">
              <a16:creationId xmlns=""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609600</xdr:colOff>
      <xdr:row>45</xdr:row>
      <xdr:rowOff>161924</xdr:rowOff>
    </xdr:from>
    <xdr:to>
      <xdr:col>5</xdr:col>
      <xdr:colOff>533400</xdr:colOff>
      <xdr:row>47</xdr:row>
      <xdr:rowOff>95249</xdr:rowOff>
    </xdr:to>
    <xdr:sp macro="" textlink="">
      <xdr:nvSpPr>
        <xdr:cNvPr id="6" name="TextBox 5">
          <a:extLst>
            <a:ext uri="{FF2B5EF4-FFF2-40B4-BE49-F238E27FC236}">
              <a16:creationId xmlns="" xmlns:a16="http://schemas.microsoft.com/office/drawing/2014/main" id="{00000000-0008-0000-0E00-000006000000}"/>
            </a:ext>
          </a:extLst>
        </xdr:cNvPr>
        <xdr:cNvSpPr txBox="1"/>
      </xdr:nvSpPr>
      <xdr:spPr>
        <a:xfrm>
          <a:off x="11391661875" y="10048874"/>
          <a:ext cx="20383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(4)  </a:t>
          </a:r>
          <a:r>
            <a:rPr lang="ar-QA" sz="1000">
              <a:latin typeface="Arial" panose="020B0604020202020204" pitchFamily="34" charset="0"/>
              <a:cs typeface="Arial" panose="020B0604020202020204" pitchFamily="34" charset="0"/>
            </a:rPr>
            <a:t>شكل رقم</a:t>
          </a:r>
        </a:p>
      </xdr:txBody>
    </xdr:sp>
    <xdr:clientData/>
  </xdr:twoCellAnchor>
  <xdr:twoCellAnchor editAs="oneCell">
    <xdr:from>
      <xdr:col>8</xdr:col>
      <xdr:colOff>533400</xdr:colOff>
      <xdr:row>1</xdr:row>
      <xdr:rowOff>47625</xdr:rowOff>
    </xdr:from>
    <xdr:to>
      <xdr:col>8</xdr:col>
      <xdr:colOff>1400174</xdr:colOff>
      <xdr:row>5</xdr:row>
      <xdr:rowOff>856</xdr:rowOff>
    </xdr:to>
    <xdr:pic>
      <xdr:nvPicPr>
        <xdr:cNvPr id="10" name="Picture 9">
          <a:extLst>
            <a:ext uri="{FF2B5EF4-FFF2-40B4-BE49-F238E27FC236}">
              <a16:creationId xmlns="" xmlns:a16="http://schemas.microsoft.com/office/drawing/2014/main" id="{00000000-0008-0000-0E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8680551" y="438150"/>
          <a:ext cx="866774" cy="858106"/>
        </a:xfrm>
        <a:prstGeom prst="rect">
          <a:avLst/>
        </a:prstGeom>
      </xdr:spPr>
    </xdr:pic>
    <xdr:clientData/>
  </xdr:twoCellAnchor>
  <xdr:twoCellAnchor editAs="oneCell">
    <xdr:from>
      <xdr:col>8</xdr:col>
      <xdr:colOff>400050</xdr:colOff>
      <xdr:row>16</xdr:row>
      <xdr:rowOff>142875</xdr:rowOff>
    </xdr:from>
    <xdr:to>
      <xdr:col>8</xdr:col>
      <xdr:colOff>1266824</xdr:colOff>
      <xdr:row>22</xdr:row>
      <xdr:rowOff>29431</xdr:rowOff>
    </xdr:to>
    <xdr:pic>
      <xdr:nvPicPr>
        <xdr:cNvPr id="11" name="Picture 10">
          <a:extLst>
            <a:ext uri="{FF2B5EF4-FFF2-40B4-BE49-F238E27FC236}">
              <a16:creationId xmlns="" xmlns:a16="http://schemas.microsoft.com/office/drawing/2014/main" id="{00000000-0008-0000-0E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543151" y="5334000"/>
          <a:ext cx="866774" cy="8581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name="(Default) XLS_TAB_27_1" headers="0" backgroundRefresh="0" growShrinkType="overwriteClear" adjustColumnWidth="0" connectionId="2"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Default__XLS_TAB_27_1887" displayName="Table_Default__XLS_TAB_27_1887" ref="B12:M23" tableType="queryTable" headerRowCount="0" totalsRowCount="1" headerRowDxfId="73" dataDxfId="72" totalsRowDxfId="70" tableBorderDxfId="71" headerRowCellStyle="Normal 2" dataCellStyle="TXT2">
  <tableColumns count="12">
    <tableColumn id="1" uniqueName="1" name="BAAN_SMALLERQATAR" totalsRowFunction="sum" queryTableFieldId="1" headerRowDxfId="69" dataDxfId="68" totalsRowDxfId="31" headerRowCellStyle="Normal 2" dataCellStyle="TXT2"/>
    <tableColumn id="7" uniqueName="7" name="Column2" totalsRowFunction="sum" queryTableFieldId="7" headerRowDxfId="67" dataDxfId="66" totalsRowDxfId="30" headerRowCellStyle="Normal 2" dataCellStyle="TXT2"/>
    <tableColumn id="2" uniqueName="2" name="RAJEE" totalsRowFunction="sum" queryTableFieldId="2" headerRowDxfId="65" dataDxfId="64" totalsRowDxfId="29" headerRowCellStyle="Normal 2" dataCellStyle="TXT2"/>
    <tableColumn id="8" uniqueName="8" name="Column3" totalsRowFunction="sum" queryTableFieldId="8" headerRowDxfId="63" dataDxfId="62" totalsRowDxfId="28" headerRowCellStyle="Normal 2" dataCellStyle="TXT2"/>
    <tableColumn id="3" uniqueName="3" name="KHULLA" totalsRowFunction="sum" queryTableFieldId="3" headerRowDxfId="61" dataDxfId="60" totalsRowDxfId="27" headerRowCellStyle="Normal 2" dataCellStyle="TXT2"/>
    <tableColumn id="9" uniqueName="9" name="Column4" totalsRowFunction="sum" queryTableFieldId="9" headerRowDxfId="59" dataDxfId="58" totalsRowDxfId="26" headerRowCellStyle="Normal 2" dataCellStyle="TXT2"/>
    <tableColumn id="4" uniqueName="4" name="BAAN_GREATER" totalsRowFunction="sum" queryTableFieldId="4" headerRowDxfId="57" dataDxfId="56" totalsRowDxfId="25" headerRowCellStyle="Normal 2" dataCellStyle="TXT2"/>
    <tableColumn id="10" uniqueName="10" name="Column5" totalsRowFunction="sum" queryTableFieldId="10" headerRowDxfId="55" dataDxfId="54" totalsRowDxfId="24" headerRowCellStyle="Normal 2" dataCellStyle="TXT2"/>
    <tableColumn id="5" uniqueName="5" name="TOTAL" totalsRowFunction="sum" queryTableFieldId="5" headerRowDxfId="53" dataDxfId="52" totalsRowDxfId="23" headerRowCellStyle="Normal 2" dataCellStyle="TXT2"/>
    <tableColumn id="6" uniqueName="6" name="Column1" totalsRowFunction="sum" queryTableFieldId="11" headerRowDxfId="51" dataDxfId="50" totalsRowDxfId="22"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49" totalsRowDxfId="21"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48" totalsRowDxfId="20"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3" tableType="queryTable" headerRowCount="0" totalsRowCount="1" headerRowDxfId="47" totalsRowDxfId="45" tableBorderDxfId="46" totalsRowBorderDxfId="44" headerRowCellStyle="Normal 2">
  <tableColumns count="12">
    <tableColumn id="1" uniqueName="1" name="BAAN_SMALLERQATAR" totalsRowFunction="sum" queryTableFieldId="1" headerRowDxfId="43" dataDxfId="19" totalsRowDxfId="11" headerRowCellStyle="Normal 2" dataCellStyle="TXT2"/>
    <tableColumn id="7" uniqueName="7" name="Column2" totalsRowFunction="sum" queryTableFieldId="7" headerRowDxfId="42" dataDxfId="18" totalsRowDxfId="10" headerRowCellStyle="Normal 2" dataCellStyle="TXT2"/>
    <tableColumn id="2" uniqueName="2" name="RAJEE" totalsRowFunction="sum" queryTableFieldId="2" headerRowDxfId="41" dataDxfId="17" totalsRowDxfId="9" headerRowCellStyle="Normal 2" dataCellStyle="TXT2"/>
    <tableColumn id="8" uniqueName="8" name="Column3" totalsRowFunction="sum" queryTableFieldId="8" headerRowDxfId="40" dataDxfId="16" totalsRowDxfId="8" headerRowCellStyle="Normal 2" dataCellStyle="TXT2"/>
    <tableColumn id="3" uniqueName="3" name="KHULLA" totalsRowFunction="sum" queryTableFieldId="3" headerRowDxfId="39" dataDxfId="15" totalsRowDxfId="7" headerRowCellStyle="Normal 2" dataCellStyle="TXT2"/>
    <tableColumn id="9" uniqueName="9" name="Column4" totalsRowFunction="sum" queryTableFieldId="9" headerRowDxfId="38" dataDxfId="14" totalsRowDxfId="6" headerRowCellStyle="Normal 2" dataCellStyle="TXT2"/>
    <tableColumn id="4" uniqueName="4" name="BAAN_GREATER" totalsRowFunction="sum" queryTableFieldId="4" headerRowDxfId="37" dataDxfId="13" totalsRowDxfId="5" headerRowCellStyle="Normal 2" dataCellStyle="TXT2"/>
    <tableColumn id="10" uniqueName="10" name="Column5" totalsRowFunction="sum" queryTableFieldId="10" headerRowDxfId="36" dataDxfId="12" totalsRowDxfId="4" headerRowCellStyle="Normal 2" dataCellStyle="TXT2"/>
    <tableColumn id="5" uniqueName="5" name="TOTAL" totalsRowFunction="sum" queryTableFieldId="5" headerRowDxfId="35" totalsRowDxfId="3" headerRowCellStyle="Normal 2" dataCellStyle="TXT2"/>
    <tableColumn id="6" uniqueName="6" name="Column1" totalsRowFunction="sum" queryTableFieldId="11" headerRowDxfId="34" totalsRowDxfId="2"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uniqueName="11" name="Column6" totalsRowFunction="sum" queryTableFieldId="12" headerRowDxfId="33" totalsRowDxfId="1" headerRowCellStyle="Normal 2" dataCellStyle="TXT2">
      <calculatedColumnFormula>Table_Default__XLS_TAB_27_188736[[#This Row],[TOTAL]]/Table_Default__XLS_TAB_27_188736[[#Totals],[TOTAL]]%</calculatedColumnFormula>
    </tableColumn>
    <tableColumn id="12" uniqueName="12" name="Column7" totalsRowFunction="sum" queryTableFieldId="13" headerRowDxfId="32" totalsRowDxfId="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Normal="100" zoomScaleSheetLayoutView="100" workbookViewId="0">
      <selection activeCell="M4" sqref="M4"/>
    </sheetView>
  </sheetViews>
  <sheetFormatPr defaultRowHeight="12.75"/>
  <cols>
    <col min="1" max="10" width="9" style="1" customWidth="1"/>
    <col min="11" max="11" width="11.28515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583"/>
      <c r="B3" s="583"/>
      <c r="C3" s="583"/>
      <c r="D3" s="583"/>
      <c r="E3" s="583"/>
      <c r="F3" s="484"/>
      <c r="G3" s="584"/>
      <c r="H3" s="585"/>
      <c r="I3" s="585"/>
      <c r="J3" s="585"/>
      <c r="K3" s="585"/>
    </row>
    <row r="4" spans="1:12" ht="132.75" customHeight="1">
      <c r="A4" s="586"/>
      <c r="B4" s="586"/>
      <c r="C4" s="586"/>
      <c r="D4" s="586"/>
      <c r="E4" s="586"/>
      <c r="F4" s="485"/>
      <c r="G4" s="587"/>
      <c r="H4" s="587"/>
      <c r="I4" s="587"/>
      <c r="J4" s="587"/>
      <c r="K4" s="587"/>
    </row>
    <row r="5" spans="1:12">
      <c r="A5" s="374"/>
      <c r="B5" s="374"/>
      <c r="C5" s="374"/>
      <c r="D5" s="374"/>
      <c r="E5" s="374"/>
      <c r="F5" s="374"/>
      <c r="G5" s="375"/>
      <c r="H5" s="375"/>
      <c r="I5" s="375"/>
      <c r="J5" s="375"/>
      <c r="K5" s="375"/>
    </row>
    <row r="6" spans="1:12" ht="99" customHeight="1">
      <c r="A6" s="586"/>
      <c r="B6" s="586"/>
      <c r="C6" s="586"/>
      <c r="D6" s="586"/>
      <c r="E6" s="586"/>
      <c r="F6" s="485"/>
      <c r="G6" s="587"/>
      <c r="H6" s="587"/>
      <c r="I6" s="587"/>
      <c r="J6" s="587"/>
      <c r="K6" s="587"/>
    </row>
    <row r="7" spans="1:12">
      <c r="A7" s="19"/>
      <c r="B7" s="19"/>
      <c r="C7" s="19"/>
      <c r="D7" s="19"/>
      <c r="E7" s="19"/>
      <c r="F7" s="19"/>
      <c r="G7" s="376"/>
      <c r="H7" s="376"/>
      <c r="I7" s="376"/>
      <c r="J7" s="376"/>
      <c r="K7" s="376"/>
    </row>
    <row r="8" spans="1:12" ht="21.75">
      <c r="A8" s="581"/>
      <c r="B8" s="581"/>
      <c r="C8" s="581"/>
      <c r="D8" s="581"/>
      <c r="E8" s="581"/>
      <c r="F8" s="485"/>
      <c r="G8" s="582"/>
      <c r="H8" s="582"/>
      <c r="I8" s="582"/>
      <c r="J8" s="582"/>
      <c r="K8" s="582"/>
    </row>
    <row r="9" spans="1:12" ht="22.5" customHeight="1">
      <c r="A9" s="581"/>
      <c r="B9" s="581"/>
      <c r="C9" s="581"/>
      <c r="D9" s="581"/>
      <c r="E9" s="581"/>
      <c r="F9" s="485"/>
      <c r="G9" s="582"/>
      <c r="H9" s="582"/>
      <c r="I9" s="582"/>
      <c r="J9" s="582"/>
      <c r="K9" s="582"/>
    </row>
    <row r="10" spans="1:12">
      <c r="A10" s="19"/>
      <c r="B10" s="19"/>
      <c r="C10" s="19"/>
      <c r="D10" s="19"/>
      <c r="E10" s="19"/>
      <c r="F10" s="19"/>
      <c r="G10" s="19"/>
      <c r="H10" s="19"/>
      <c r="I10" s="19"/>
      <c r="J10" s="19"/>
      <c r="K10" s="19"/>
    </row>
    <row r="11" spans="1:12" ht="18">
      <c r="A11" s="108"/>
      <c r="C11" s="109"/>
      <c r="D11" s="19"/>
      <c r="E11" s="19"/>
      <c r="F11" s="19"/>
      <c r="G11" s="19"/>
      <c r="H11" s="19"/>
      <c r="I11" s="19"/>
      <c r="J11" s="19"/>
      <c r="K11" s="19"/>
    </row>
    <row r="12" spans="1:12" ht="18">
      <c r="A12" s="110"/>
      <c r="C12" s="111"/>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3"/>
  <sheetViews>
    <sheetView rightToLeft="1" view="pageBreakPreview" zoomScaleNormal="100" zoomScaleSheetLayoutView="100" workbookViewId="0">
      <selection activeCell="O7" sqref="O7"/>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36.75">
      <c r="A3" s="588" t="s">
        <v>407</v>
      </c>
      <c r="B3" s="588"/>
      <c r="C3" s="588"/>
      <c r="D3" s="588"/>
      <c r="E3" s="588"/>
      <c r="F3" s="495"/>
      <c r="G3" s="589" t="s">
        <v>408</v>
      </c>
      <c r="H3" s="590"/>
      <c r="I3" s="590"/>
      <c r="J3" s="590"/>
      <c r="K3" s="590"/>
    </row>
    <row r="4" spans="1:12" ht="36.75">
      <c r="A4" s="623" t="s">
        <v>409</v>
      </c>
      <c r="B4" s="624"/>
      <c r="C4" s="624"/>
      <c r="D4" s="624"/>
      <c r="E4" s="624"/>
      <c r="F4" s="495"/>
      <c r="G4" s="625" t="s">
        <v>410</v>
      </c>
      <c r="H4" s="626"/>
      <c r="I4" s="626"/>
      <c r="J4" s="626"/>
      <c r="K4" s="626"/>
    </row>
    <row r="5" spans="1:12" ht="108" customHeight="1">
      <c r="A5" s="586" t="s">
        <v>463</v>
      </c>
      <c r="B5" s="586"/>
      <c r="C5" s="586"/>
      <c r="D5" s="586"/>
      <c r="E5" s="586"/>
      <c r="F5" s="373"/>
      <c r="G5" s="594" t="s">
        <v>464</v>
      </c>
      <c r="H5" s="594"/>
      <c r="I5" s="594"/>
      <c r="J5" s="594"/>
      <c r="K5" s="594"/>
    </row>
    <row r="6" spans="1:12">
      <c r="A6" s="374"/>
      <c r="B6" s="374"/>
      <c r="C6" s="374"/>
      <c r="D6" s="374"/>
      <c r="E6" s="374"/>
      <c r="F6" s="374"/>
      <c r="G6" s="375"/>
      <c r="H6" s="375"/>
      <c r="I6" s="375"/>
      <c r="J6" s="375"/>
      <c r="K6" s="375"/>
    </row>
    <row r="7" spans="1:12" ht="48.75" customHeight="1">
      <c r="A7" s="586" t="s">
        <v>465</v>
      </c>
      <c r="B7" s="586"/>
      <c r="C7" s="586"/>
      <c r="D7" s="586"/>
      <c r="E7" s="586"/>
      <c r="F7" s="373"/>
      <c r="G7" s="594" t="s">
        <v>466</v>
      </c>
      <c r="H7" s="594"/>
      <c r="I7" s="594"/>
      <c r="J7" s="594"/>
      <c r="K7" s="594"/>
    </row>
    <row r="8" spans="1:12">
      <c r="A8" s="19"/>
      <c r="B8" s="19"/>
      <c r="C8" s="19"/>
      <c r="D8" s="19"/>
      <c r="E8" s="19"/>
      <c r="F8" s="19"/>
      <c r="G8" s="376"/>
      <c r="H8" s="376"/>
      <c r="I8" s="376"/>
      <c r="J8" s="376"/>
      <c r="K8" s="376"/>
    </row>
    <row r="9" spans="1:12" ht="18.75">
      <c r="A9" s="586"/>
      <c r="B9" s="586"/>
      <c r="C9" s="586"/>
      <c r="D9" s="586"/>
      <c r="E9" s="586"/>
      <c r="F9" s="373"/>
      <c r="G9" s="591"/>
      <c r="H9" s="591"/>
      <c r="I9" s="591"/>
      <c r="J9" s="591"/>
      <c r="K9" s="591"/>
    </row>
    <row r="10" spans="1:12" ht="18.75">
      <c r="A10" s="586"/>
      <c r="B10" s="586"/>
      <c r="C10" s="586"/>
      <c r="D10" s="586"/>
      <c r="E10" s="586"/>
      <c r="F10" s="373"/>
      <c r="G10" s="591"/>
      <c r="H10" s="591"/>
      <c r="I10" s="591"/>
      <c r="J10" s="591"/>
      <c r="K10" s="591"/>
    </row>
    <row r="11" spans="1:12">
      <c r="A11" s="19"/>
      <c r="B11" s="19"/>
      <c r="C11" s="19"/>
      <c r="D11" s="19"/>
      <c r="E11" s="19"/>
      <c r="F11" s="19"/>
      <c r="G11" s="19"/>
      <c r="H11" s="19"/>
      <c r="I11" s="19"/>
      <c r="J11" s="19"/>
      <c r="K11" s="19"/>
    </row>
    <row r="12" spans="1:12" ht="18">
      <c r="A12" s="378"/>
      <c r="B12" s="19"/>
      <c r="C12" s="379"/>
      <c r="D12" s="19"/>
      <c r="E12" s="19"/>
      <c r="F12" s="19"/>
      <c r="G12" s="19"/>
      <c r="H12" s="19"/>
      <c r="I12" s="19"/>
      <c r="J12" s="19"/>
      <c r="K12" s="19"/>
    </row>
    <row r="13" spans="1:12" ht="18">
      <c r="A13" s="380"/>
      <c r="B13" s="19"/>
      <c r="C13" s="381"/>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2">
    <mergeCell ref="A3:E3"/>
    <mergeCell ref="G3:K3"/>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2" orientation="landscape" r:id="rId1"/>
  <headerFooter>
    <oddFooter>&amp;C_&amp;P_</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rightToLeft="1" view="pageBreakPreview" zoomScaleNormal="100" zoomScaleSheetLayoutView="100" workbookViewId="0">
      <selection activeCell="E12" sqref="E12"/>
    </sheetView>
  </sheetViews>
  <sheetFormatPr defaultColWidth="9.140625" defaultRowHeight="12.75"/>
  <cols>
    <col min="1" max="1" width="15" style="159" customWidth="1"/>
    <col min="2" max="2" width="7.5703125" style="159" customWidth="1"/>
    <col min="3" max="3" width="8.85546875" style="159" customWidth="1"/>
    <col min="4" max="5" width="7.5703125" style="159" customWidth="1"/>
    <col min="6" max="6" width="8.85546875" style="159" customWidth="1"/>
    <col min="7" max="8" width="7.5703125" style="159" customWidth="1"/>
    <col min="9" max="9" width="8.85546875" style="159" customWidth="1"/>
    <col min="10" max="10" width="8" style="159" bestFit="1" customWidth="1"/>
    <col min="11" max="11" width="17.42578125" style="159" customWidth="1"/>
    <col min="12" max="12" width="15.140625" style="3" customWidth="1"/>
    <col min="13" max="16" width="6.42578125" style="3" customWidth="1"/>
    <col min="17" max="16384" width="9.140625" style="3"/>
  </cols>
  <sheetData>
    <row r="1" spans="1:16" ht="30.75">
      <c r="A1" s="528" t="s">
        <v>109</v>
      </c>
      <c r="B1" s="528"/>
      <c r="C1" s="528"/>
      <c r="D1" s="528"/>
      <c r="E1" s="529"/>
      <c r="F1" s="529"/>
      <c r="G1" s="529"/>
      <c r="H1" s="529"/>
      <c r="I1" s="529"/>
      <c r="J1" s="529"/>
      <c r="K1" s="530" t="s">
        <v>133</v>
      </c>
    </row>
    <row r="2" spans="1:16">
      <c r="A2" s="163"/>
      <c r="B2" s="163"/>
      <c r="C2" s="163"/>
      <c r="D2" s="163"/>
      <c r="E2" s="164"/>
      <c r="F2" s="164"/>
      <c r="G2" s="164"/>
      <c r="H2" s="164"/>
      <c r="I2" s="164"/>
      <c r="J2" s="164"/>
      <c r="K2" s="164"/>
      <c r="L2" s="164"/>
    </row>
    <row r="3" spans="1:16" s="2" customFormat="1" ht="21.75">
      <c r="A3" s="627" t="s">
        <v>314</v>
      </c>
      <c r="B3" s="627"/>
      <c r="C3" s="627"/>
      <c r="D3" s="627"/>
      <c r="E3" s="627"/>
      <c r="F3" s="627"/>
      <c r="G3" s="627"/>
      <c r="H3" s="627"/>
      <c r="I3" s="627"/>
      <c r="J3" s="627"/>
      <c r="K3" s="627"/>
    </row>
    <row r="4" spans="1:16" s="2" customFormat="1" ht="18.75">
      <c r="A4" s="628" t="s">
        <v>467</v>
      </c>
      <c r="B4" s="628"/>
      <c r="C4" s="628"/>
      <c r="D4" s="628"/>
      <c r="E4" s="628"/>
      <c r="F4" s="628"/>
      <c r="G4" s="628"/>
      <c r="H4" s="628"/>
      <c r="I4" s="628"/>
      <c r="J4" s="628"/>
      <c r="K4" s="628"/>
    </row>
    <row r="5" spans="1:16" s="2" customFormat="1" ht="18">
      <c r="A5" s="629" t="s">
        <v>315</v>
      </c>
      <c r="B5" s="629"/>
      <c r="C5" s="629"/>
      <c r="D5" s="629"/>
      <c r="E5" s="629"/>
      <c r="F5" s="629"/>
      <c r="G5" s="629"/>
      <c r="H5" s="629"/>
      <c r="I5" s="629"/>
      <c r="J5" s="629"/>
      <c r="K5" s="629"/>
    </row>
    <row r="6" spans="1:16">
      <c r="A6" s="630" t="s">
        <v>468</v>
      </c>
      <c r="B6" s="630"/>
      <c r="C6" s="630"/>
      <c r="D6" s="630"/>
      <c r="E6" s="630"/>
      <c r="F6" s="630"/>
      <c r="G6" s="630"/>
      <c r="H6" s="630"/>
      <c r="I6" s="630"/>
      <c r="J6" s="630"/>
      <c r="K6" s="630"/>
    </row>
    <row r="7" spans="1:16" s="7" customFormat="1" ht="15.75">
      <c r="A7" s="158" t="s">
        <v>50</v>
      </c>
      <c r="B7" s="158"/>
      <c r="C7" s="158"/>
      <c r="D7" s="158"/>
      <c r="E7" s="158"/>
      <c r="F7" s="158"/>
      <c r="G7" s="158"/>
      <c r="H7" s="158"/>
      <c r="I7" s="158"/>
      <c r="J7" s="158"/>
      <c r="K7" s="8" t="s">
        <v>223</v>
      </c>
      <c r="M7" s="5"/>
      <c r="O7" s="5"/>
      <c r="P7" s="5"/>
    </row>
    <row r="8" spans="1:16" ht="33" customHeight="1" thickBot="1">
      <c r="A8" s="631" t="s">
        <v>150</v>
      </c>
      <c r="B8" s="633" t="s">
        <v>469</v>
      </c>
      <c r="C8" s="633"/>
      <c r="D8" s="633"/>
      <c r="E8" s="633" t="s">
        <v>440</v>
      </c>
      <c r="F8" s="633"/>
      <c r="G8" s="633"/>
      <c r="H8" s="633" t="s">
        <v>470</v>
      </c>
      <c r="I8" s="633"/>
      <c r="J8" s="633"/>
      <c r="K8" s="634" t="s">
        <v>151</v>
      </c>
    </row>
    <row r="9" spans="1:16" s="9" customFormat="1" ht="30.75" customHeight="1">
      <c r="A9" s="632"/>
      <c r="B9" s="127" t="s">
        <v>373</v>
      </c>
      <c r="C9" s="127" t="s">
        <v>374</v>
      </c>
      <c r="D9" s="127" t="s">
        <v>134</v>
      </c>
      <c r="E9" s="127" t="s">
        <v>373</v>
      </c>
      <c r="F9" s="127" t="s">
        <v>374</v>
      </c>
      <c r="G9" s="127" t="s">
        <v>134</v>
      </c>
      <c r="H9" s="127" t="s">
        <v>373</v>
      </c>
      <c r="I9" s="127" t="s">
        <v>374</v>
      </c>
      <c r="J9" s="127" t="s">
        <v>134</v>
      </c>
      <c r="K9" s="635"/>
    </row>
    <row r="10" spans="1:16" s="10" customFormat="1" ht="22.5" customHeight="1" thickBot="1">
      <c r="A10" s="213" t="s">
        <v>57</v>
      </c>
      <c r="B10" s="258">
        <v>132</v>
      </c>
      <c r="C10" s="258">
        <v>164</v>
      </c>
      <c r="D10" s="216">
        <f>SUM(B10:C10)</f>
        <v>296</v>
      </c>
      <c r="E10" s="258">
        <v>208</v>
      </c>
      <c r="F10" s="258">
        <v>159</v>
      </c>
      <c r="G10" s="216">
        <f>SUM(E10:F10)</f>
        <v>367</v>
      </c>
      <c r="H10" s="258">
        <v>194</v>
      </c>
      <c r="I10" s="258">
        <v>209</v>
      </c>
      <c r="J10" s="216">
        <f>SUM(H10:I10)</f>
        <v>403</v>
      </c>
      <c r="K10" s="454" t="s">
        <v>58</v>
      </c>
    </row>
    <row r="11" spans="1:16" s="10" customFormat="1" ht="22.5" customHeight="1" thickTop="1" thickBot="1">
      <c r="A11" s="218" t="s">
        <v>59</v>
      </c>
      <c r="B11" s="259">
        <v>234</v>
      </c>
      <c r="C11" s="259">
        <v>104</v>
      </c>
      <c r="D11" s="226">
        <f>SUM(B11:C11)</f>
        <v>338</v>
      </c>
      <c r="E11" s="259">
        <v>398</v>
      </c>
      <c r="F11" s="259">
        <v>126</v>
      </c>
      <c r="G11" s="226">
        <f>SUM(E11:F11)</f>
        <v>524</v>
      </c>
      <c r="H11" s="259">
        <v>356</v>
      </c>
      <c r="I11" s="259">
        <v>178</v>
      </c>
      <c r="J11" s="226">
        <f>SUM(H11:I11)</f>
        <v>534</v>
      </c>
      <c r="K11" s="222" t="s">
        <v>60</v>
      </c>
    </row>
    <row r="12" spans="1:16" s="10" customFormat="1" ht="22.5" customHeight="1" thickTop="1" thickBot="1">
      <c r="A12" s="213" t="s">
        <v>61</v>
      </c>
      <c r="B12" s="260">
        <v>42</v>
      </c>
      <c r="C12" s="260">
        <v>39</v>
      </c>
      <c r="D12" s="261">
        <f t="shared" ref="D12:D18" si="0">SUM(B12:C12)</f>
        <v>81</v>
      </c>
      <c r="E12" s="260">
        <v>64</v>
      </c>
      <c r="F12" s="260">
        <v>37</v>
      </c>
      <c r="G12" s="261">
        <f t="shared" ref="G12:G15" si="1">SUM(E12:F12)</f>
        <v>101</v>
      </c>
      <c r="H12" s="260">
        <v>57</v>
      </c>
      <c r="I12" s="260">
        <v>47</v>
      </c>
      <c r="J12" s="261">
        <f t="shared" ref="J12:J18" si="2">SUM(H12:I12)</f>
        <v>104</v>
      </c>
      <c r="K12" s="217" t="s">
        <v>62</v>
      </c>
    </row>
    <row r="13" spans="1:16" s="10" customFormat="1" ht="22.5" customHeight="1" thickTop="1" thickBot="1">
      <c r="A13" s="218" t="s">
        <v>92</v>
      </c>
      <c r="B13" s="259">
        <v>40</v>
      </c>
      <c r="C13" s="259">
        <v>28</v>
      </c>
      <c r="D13" s="226">
        <f t="shared" si="0"/>
        <v>68</v>
      </c>
      <c r="E13" s="259">
        <v>103</v>
      </c>
      <c r="F13" s="259">
        <v>44</v>
      </c>
      <c r="G13" s="226">
        <f t="shared" si="1"/>
        <v>147</v>
      </c>
      <c r="H13" s="259">
        <v>65</v>
      </c>
      <c r="I13" s="259">
        <v>40</v>
      </c>
      <c r="J13" s="226">
        <f t="shared" si="2"/>
        <v>105</v>
      </c>
      <c r="K13" s="222" t="s">
        <v>63</v>
      </c>
    </row>
    <row r="14" spans="1:16" s="10" customFormat="1" ht="22.5" customHeight="1" thickTop="1" thickBot="1">
      <c r="A14" s="213" t="s">
        <v>64</v>
      </c>
      <c r="B14" s="260">
        <v>12</v>
      </c>
      <c r="C14" s="260">
        <v>7</v>
      </c>
      <c r="D14" s="261">
        <f t="shared" si="0"/>
        <v>19</v>
      </c>
      <c r="E14" s="260">
        <v>26</v>
      </c>
      <c r="F14" s="260">
        <v>13</v>
      </c>
      <c r="G14" s="261">
        <f t="shared" si="1"/>
        <v>39</v>
      </c>
      <c r="H14" s="260">
        <v>21</v>
      </c>
      <c r="I14" s="260">
        <v>9</v>
      </c>
      <c r="J14" s="261">
        <f t="shared" si="2"/>
        <v>30</v>
      </c>
      <c r="K14" s="217" t="s">
        <v>65</v>
      </c>
    </row>
    <row r="15" spans="1:16" s="10" customFormat="1" ht="22.5" customHeight="1" thickTop="1" thickBot="1">
      <c r="A15" s="218" t="s">
        <v>66</v>
      </c>
      <c r="B15" s="262">
        <v>2</v>
      </c>
      <c r="C15" s="262">
        <v>0</v>
      </c>
      <c r="D15" s="226">
        <f t="shared" si="0"/>
        <v>2</v>
      </c>
      <c r="E15" s="262">
        <v>4</v>
      </c>
      <c r="F15" s="262">
        <v>3</v>
      </c>
      <c r="G15" s="226">
        <f t="shared" si="1"/>
        <v>7</v>
      </c>
      <c r="H15" s="573" t="s">
        <v>439</v>
      </c>
      <c r="I15" s="259">
        <v>1</v>
      </c>
      <c r="J15" s="226">
        <f t="shared" si="2"/>
        <v>1</v>
      </c>
      <c r="K15" s="222" t="s">
        <v>67</v>
      </c>
    </row>
    <row r="16" spans="1:16" s="10" customFormat="1" ht="22.5" customHeight="1" thickTop="1" thickBot="1">
      <c r="A16" s="213" t="s">
        <v>68</v>
      </c>
      <c r="B16" s="260">
        <v>24</v>
      </c>
      <c r="C16" s="260">
        <v>13</v>
      </c>
      <c r="D16" s="261">
        <f>SUM(B16:C16)</f>
        <v>37</v>
      </c>
      <c r="E16" s="260">
        <v>57</v>
      </c>
      <c r="F16" s="260">
        <v>25</v>
      </c>
      <c r="G16" s="261">
        <f>SUM(E16:F16)</f>
        <v>82</v>
      </c>
      <c r="H16" s="260">
        <v>43</v>
      </c>
      <c r="I16" s="260">
        <v>24</v>
      </c>
      <c r="J16" s="261">
        <f>SUM(H16:I16)</f>
        <v>67</v>
      </c>
      <c r="K16" s="217" t="s">
        <v>69</v>
      </c>
    </row>
    <row r="17" spans="1:13" s="10" customFormat="1" ht="22.5" customHeight="1" thickTop="1" thickBot="1">
      <c r="A17" s="218" t="s">
        <v>70</v>
      </c>
      <c r="B17" s="259">
        <v>55</v>
      </c>
      <c r="C17" s="259">
        <v>10</v>
      </c>
      <c r="D17" s="226">
        <f t="shared" si="0"/>
        <v>65</v>
      </c>
      <c r="E17" s="259">
        <v>67</v>
      </c>
      <c r="F17" s="259">
        <v>8</v>
      </c>
      <c r="G17" s="226">
        <f t="shared" ref="G17:G18" si="3">SUM(E17:F17)</f>
        <v>75</v>
      </c>
      <c r="H17" s="262">
        <v>28</v>
      </c>
      <c r="I17" s="262">
        <v>10</v>
      </c>
      <c r="J17" s="226">
        <f t="shared" si="2"/>
        <v>38</v>
      </c>
      <c r="K17" s="222" t="s">
        <v>158</v>
      </c>
    </row>
    <row r="18" spans="1:13" s="10" customFormat="1" ht="22.5" customHeight="1" thickTop="1">
      <c r="A18" s="263" t="s">
        <v>71</v>
      </c>
      <c r="B18" s="264">
        <v>0</v>
      </c>
      <c r="C18" s="260">
        <v>14</v>
      </c>
      <c r="D18" s="261">
        <f t="shared" si="0"/>
        <v>14</v>
      </c>
      <c r="E18" s="264">
        <v>0</v>
      </c>
      <c r="F18" s="260">
        <v>5</v>
      </c>
      <c r="G18" s="261">
        <f t="shared" si="3"/>
        <v>5</v>
      </c>
      <c r="H18" s="260">
        <v>1</v>
      </c>
      <c r="I18" s="260">
        <v>6</v>
      </c>
      <c r="J18" s="261">
        <f t="shared" si="2"/>
        <v>7</v>
      </c>
      <c r="K18" s="265" t="s">
        <v>288</v>
      </c>
    </row>
    <row r="19" spans="1:13" s="10" customFormat="1" ht="22.5" customHeight="1">
      <c r="A19" s="266" t="s">
        <v>11</v>
      </c>
      <c r="B19" s="267">
        <f>SUM(B10:B18)</f>
        <v>541</v>
      </c>
      <c r="C19" s="267">
        <f t="shared" ref="C19" si="4">SUM(C10:C18)</f>
        <v>379</v>
      </c>
      <c r="D19" s="267">
        <f>SUM(D10:D18)</f>
        <v>920</v>
      </c>
      <c r="E19" s="267">
        <f>SUM(E10:E18)</f>
        <v>927</v>
      </c>
      <c r="F19" s="267">
        <f t="shared" ref="F19" si="5">SUM(F10:F18)</f>
        <v>420</v>
      </c>
      <c r="G19" s="267">
        <f>SUM(G10:G18)</f>
        <v>1347</v>
      </c>
      <c r="H19" s="267">
        <f>SUM(H10:H18)</f>
        <v>765</v>
      </c>
      <c r="I19" s="267">
        <f t="shared" ref="I19" si="6">SUM(I10:I18)</f>
        <v>524</v>
      </c>
      <c r="J19" s="455">
        <f>SUM(J10:J18)</f>
        <v>1289</v>
      </c>
      <c r="K19" s="268" t="s">
        <v>12</v>
      </c>
    </row>
    <row r="20" spans="1:13">
      <c r="L20" s="159"/>
      <c r="M20" s="159"/>
    </row>
    <row r="21" spans="1:13">
      <c r="L21" s="159"/>
      <c r="M21" s="159"/>
    </row>
    <row r="22" spans="1:13">
      <c r="L22" s="159"/>
      <c r="M22" s="159"/>
    </row>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11" scale="88" orientation="landscape" r:id="rId1"/>
  <headerFooter alignWithMargins="0">
    <oddFooter>&amp;C_&amp;P_</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2"/>
  <sheetViews>
    <sheetView rightToLeft="1" view="pageBreakPreview" zoomScaleNormal="100" zoomScaleSheetLayoutView="100" workbookViewId="0">
      <selection activeCell="J18" sqref="J18"/>
    </sheetView>
  </sheetViews>
  <sheetFormatPr defaultColWidth="9.140625" defaultRowHeight="12.75"/>
  <cols>
    <col min="1" max="1" width="13.28515625" style="13" customWidth="1"/>
    <col min="2" max="4" width="8.5703125" style="159" customWidth="1"/>
    <col min="5" max="10" width="8.5703125" style="13" customWidth="1"/>
    <col min="11" max="11" width="16" style="13" customWidth="1"/>
    <col min="12" max="12" width="15.140625" style="3" customWidth="1"/>
    <col min="13" max="13" width="6.42578125" style="3" customWidth="1"/>
    <col min="14" max="16384" width="9.140625" style="3"/>
  </cols>
  <sheetData>
    <row r="1" spans="1:13" ht="30.75">
      <c r="A1" s="528" t="s">
        <v>109</v>
      </c>
      <c r="B1" s="528"/>
      <c r="C1" s="528"/>
      <c r="D1" s="528"/>
      <c r="E1" s="529"/>
      <c r="F1" s="529"/>
      <c r="G1" s="529"/>
      <c r="H1" s="529"/>
      <c r="I1" s="529"/>
      <c r="J1" s="529"/>
      <c r="K1" s="530" t="s">
        <v>133</v>
      </c>
    </row>
    <row r="2" spans="1:13">
      <c r="A2" s="66"/>
      <c r="B2" s="163"/>
      <c r="C2" s="163"/>
      <c r="D2" s="163"/>
      <c r="E2" s="67"/>
      <c r="F2" s="67"/>
      <c r="G2" s="67"/>
      <c r="H2" s="67"/>
      <c r="I2" s="67"/>
      <c r="J2" s="67"/>
      <c r="K2" s="67"/>
      <c r="L2" s="67"/>
    </row>
    <row r="3" spans="1:13" s="2" customFormat="1" ht="21.75">
      <c r="A3" s="627" t="s">
        <v>316</v>
      </c>
      <c r="B3" s="627"/>
      <c r="C3" s="627"/>
      <c r="D3" s="627"/>
      <c r="E3" s="627"/>
      <c r="F3" s="627"/>
      <c r="G3" s="627"/>
      <c r="H3" s="627"/>
      <c r="I3" s="627"/>
      <c r="J3" s="627"/>
      <c r="K3" s="627"/>
    </row>
    <row r="4" spans="1:13" s="2" customFormat="1" ht="18.75">
      <c r="A4" s="628" t="s">
        <v>471</v>
      </c>
      <c r="B4" s="628"/>
      <c r="C4" s="628"/>
      <c r="D4" s="628"/>
      <c r="E4" s="628"/>
      <c r="F4" s="628"/>
      <c r="G4" s="628"/>
      <c r="H4" s="628"/>
      <c r="I4" s="628"/>
      <c r="J4" s="628"/>
      <c r="K4" s="628"/>
    </row>
    <row r="5" spans="1:13" s="2" customFormat="1" ht="18">
      <c r="A5" s="629" t="s">
        <v>317</v>
      </c>
      <c r="B5" s="629"/>
      <c r="C5" s="629"/>
      <c r="D5" s="629"/>
      <c r="E5" s="629"/>
      <c r="F5" s="629"/>
      <c r="G5" s="629"/>
      <c r="H5" s="629"/>
      <c r="I5" s="629"/>
      <c r="J5" s="629"/>
      <c r="K5" s="629"/>
    </row>
    <row r="6" spans="1:13">
      <c r="A6" s="630" t="s">
        <v>472</v>
      </c>
      <c r="B6" s="630"/>
      <c r="C6" s="630"/>
      <c r="D6" s="630"/>
      <c r="E6" s="630"/>
      <c r="F6" s="630"/>
      <c r="G6" s="630"/>
      <c r="H6" s="630"/>
      <c r="I6" s="630"/>
      <c r="J6" s="630"/>
      <c r="K6" s="630"/>
    </row>
    <row r="7" spans="1:13" s="7" customFormat="1" ht="15.75">
      <c r="A7" s="4" t="s">
        <v>51</v>
      </c>
      <c r="B7" s="158"/>
      <c r="C7" s="158"/>
      <c r="D7" s="158"/>
      <c r="E7" s="4"/>
      <c r="F7" s="4"/>
      <c r="G7" s="4"/>
      <c r="H7" s="4"/>
      <c r="I7" s="4"/>
      <c r="J7" s="4"/>
      <c r="K7" s="8" t="s">
        <v>99</v>
      </c>
      <c r="M7" s="5"/>
    </row>
    <row r="8" spans="1:13" ht="33.75" customHeight="1" thickBot="1">
      <c r="A8" s="631" t="s">
        <v>436</v>
      </c>
      <c r="B8" s="633" t="s">
        <v>469</v>
      </c>
      <c r="C8" s="633"/>
      <c r="D8" s="633"/>
      <c r="E8" s="633" t="s">
        <v>440</v>
      </c>
      <c r="F8" s="633"/>
      <c r="G8" s="633"/>
      <c r="H8" s="633" t="s">
        <v>470</v>
      </c>
      <c r="I8" s="633"/>
      <c r="J8" s="633"/>
      <c r="K8" s="634" t="s">
        <v>437</v>
      </c>
    </row>
    <row r="9" spans="1:13" s="9" customFormat="1" ht="40.5">
      <c r="A9" s="632"/>
      <c r="B9" s="127" t="s">
        <v>371</v>
      </c>
      <c r="C9" s="127" t="s">
        <v>372</v>
      </c>
      <c r="D9" s="127" t="s">
        <v>134</v>
      </c>
      <c r="E9" s="127" t="s">
        <v>371</v>
      </c>
      <c r="F9" s="127" t="s">
        <v>372</v>
      </c>
      <c r="G9" s="127" t="s">
        <v>134</v>
      </c>
      <c r="H9" s="127" t="s">
        <v>371</v>
      </c>
      <c r="I9" s="127" t="s">
        <v>372</v>
      </c>
      <c r="J9" s="127" t="s">
        <v>134</v>
      </c>
      <c r="K9" s="635"/>
    </row>
    <row r="10" spans="1:13" s="10" customFormat="1" ht="22.5" customHeight="1" thickBot="1">
      <c r="A10" s="213" t="s">
        <v>57</v>
      </c>
      <c r="B10" s="258">
        <v>115</v>
      </c>
      <c r="C10" s="258">
        <v>181</v>
      </c>
      <c r="D10" s="216">
        <f>B10+C10</f>
        <v>296</v>
      </c>
      <c r="E10" s="258">
        <v>201</v>
      </c>
      <c r="F10" s="258">
        <v>156</v>
      </c>
      <c r="G10" s="216">
        <f>E10+F10</f>
        <v>357</v>
      </c>
      <c r="H10" s="258">
        <v>137</v>
      </c>
      <c r="I10" s="258">
        <v>224</v>
      </c>
      <c r="J10" s="216">
        <f>H10+I10</f>
        <v>361</v>
      </c>
      <c r="K10" s="454" t="s">
        <v>58</v>
      </c>
    </row>
    <row r="11" spans="1:13" s="10" customFormat="1" ht="22.5" customHeight="1" thickTop="1" thickBot="1">
      <c r="A11" s="218" t="s">
        <v>59</v>
      </c>
      <c r="B11" s="259">
        <v>227</v>
      </c>
      <c r="C11" s="259">
        <v>138</v>
      </c>
      <c r="D11" s="226">
        <f t="shared" ref="D11:D13" si="0">B11+C11</f>
        <v>365</v>
      </c>
      <c r="E11" s="259">
        <v>443</v>
      </c>
      <c r="F11" s="259">
        <v>147</v>
      </c>
      <c r="G11" s="226">
        <f t="shared" ref="G11" si="1">E11+F11</f>
        <v>590</v>
      </c>
      <c r="H11" s="259">
        <v>386</v>
      </c>
      <c r="I11" s="259">
        <v>191</v>
      </c>
      <c r="J11" s="226">
        <f t="shared" ref="J11:J13" si="2">H11+I11</f>
        <v>577</v>
      </c>
      <c r="K11" s="222" t="s">
        <v>60</v>
      </c>
    </row>
    <row r="12" spans="1:13" s="10" customFormat="1" ht="22.5" customHeight="1" thickTop="1" thickBot="1">
      <c r="A12" s="213" t="s">
        <v>61</v>
      </c>
      <c r="B12" s="260">
        <v>34</v>
      </c>
      <c r="C12" s="260">
        <v>28</v>
      </c>
      <c r="D12" s="261">
        <f>B12+C12</f>
        <v>62</v>
      </c>
      <c r="E12" s="260">
        <v>53</v>
      </c>
      <c r="F12" s="260">
        <v>45</v>
      </c>
      <c r="G12" s="261">
        <f>E12+F12</f>
        <v>98</v>
      </c>
      <c r="H12" s="260">
        <v>44</v>
      </c>
      <c r="I12" s="260">
        <v>46</v>
      </c>
      <c r="J12" s="261">
        <f>H12+I12</f>
        <v>90</v>
      </c>
      <c r="K12" s="217" t="s">
        <v>62</v>
      </c>
    </row>
    <row r="13" spans="1:13" s="10" customFormat="1" ht="22.5" customHeight="1" thickTop="1" thickBot="1">
      <c r="A13" s="218" t="s">
        <v>92</v>
      </c>
      <c r="B13" s="259">
        <v>17</v>
      </c>
      <c r="C13" s="259">
        <v>18</v>
      </c>
      <c r="D13" s="226">
        <f t="shared" si="0"/>
        <v>35</v>
      </c>
      <c r="E13" s="259">
        <v>75</v>
      </c>
      <c r="F13" s="259">
        <v>41</v>
      </c>
      <c r="G13" s="226">
        <f t="shared" ref="G13" si="3">E13+F13</f>
        <v>116</v>
      </c>
      <c r="H13" s="259">
        <v>46</v>
      </c>
      <c r="I13" s="259">
        <v>54</v>
      </c>
      <c r="J13" s="226">
        <f t="shared" si="2"/>
        <v>100</v>
      </c>
      <c r="K13" s="222" t="s">
        <v>63</v>
      </c>
    </row>
    <row r="14" spans="1:13" s="10" customFormat="1" ht="22.5" customHeight="1" thickTop="1" thickBot="1">
      <c r="A14" s="213" t="s">
        <v>64</v>
      </c>
      <c r="B14" s="260">
        <v>14</v>
      </c>
      <c r="C14" s="260">
        <v>8</v>
      </c>
      <c r="D14" s="261">
        <f>B14+C14</f>
        <v>22</v>
      </c>
      <c r="E14" s="260">
        <v>30</v>
      </c>
      <c r="F14" s="260">
        <v>12</v>
      </c>
      <c r="G14" s="261">
        <f>E14+F14</f>
        <v>42</v>
      </c>
      <c r="H14" s="260">
        <v>24</v>
      </c>
      <c r="I14" s="260">
        <v>18</v>
      </c>
      <c r="J14" s="261">
        <f>H14+I14</f>
        <v>42</v>
      </c>
      <c r="K14" s="217" t="s">
        <v>65</v>
      </c>
    </row>
    <row r="15" spans="1:13" s="10" customFormat="1" ht="22.5" customHeight="1" thickTop="1" thickBot="1">
      <c r="A15" s="218" t="s">
        <v>66</v>
      </c>
      <c r="B15" s="259">
        <v>5</v>
      </c>
      <c r="C15" s="262">
        <v>0</v>
      </c>
      <c r="D15" s="226">
        <f t="shared" ref="D15:D18" si="4">B15+C15</f>
        <v>5</v>
      </c>
      <c r="E15" s="259">
        <v>6</v>
      </c>
      <c r="F15" s="262">
        <v>3</v>
      </c>
      <c r="G15" s="226">
        <f t="shared" ref="G15:G18" si="5">E15+F15</f>
        <v>9</v>
      </c>
      <c r="H15" s="262">
        <v>3</v>
      </c>
      <c r="I15" s="262">
        <v>2</v>
      </c>
      <c r="J15" s="226">
        <f t="shared" ref="J15:J18" si="6">H15+I15</f>
        <v>5</v>
      </c>
      <c r="K15" s="222" t="s">
        <v>67</v>
      </c>
    </row>
    <row r="16" spans="1:13" s="10" customFormat="1" ht="22.5" customHeight="1" thickTop="1" thickBot="1">
      <c r="A16" s="213" t="s">
        <v>68</v>
      </c>
      <c r="B16" s="260">
        <v>35</v>
      </c>
      <c r="C16" s="260">
        <v>21</v>
      </c>
      <c r="D16" s="261">
        <f t="shared" si="4"/>
        <v>56</v>
      </c>
      <c r="E16" s="260">
        <v>67</v>
      </c>
      <c r="F16" s="260">
        <v>15</v>
      </c>
      <c r="G16" s="261">
        <f t="shared" si="5"/>
        <v>82</v>
      </c>
      <c r="H16" s="260">
        <v>56</v>
      </c>
      <c r="I16" s="260">
        <v>19</v>
      </c>
      <c r="J16" s="261">
        <f t="shared" si="6"/>
        <v>75</v>
      </c>
      <c r="K16" s="217" t="s">
        <v>69</v>
      </c>
    </row>
    <row r="17" spans="1:13" s="10" customFormat="1" ht="22.5" customHeight="1" thickTop="1" thickBot="1">
      <c r="A17" s="218" t="s">
        <v>70</v>
      </c>
      <c r="B17" s="259">
        <v>57</v>
      </c>
      <c r="C17" s="259">
        <v>10</v>
      </c>
      <c r="D17" s="226">
        <f t="shared" si="4"/>
        <v>67</v>
      </c>
      <c r="E17" s="259">
        <v>40</v>
      </c>
      <c r="F17" s="259">
        <v>10</v>
      </c>
      <c r="G17" s="226">
        <f t="shared" si="5"/>
        <v>50</v>
      </c>
      <c r="H17" s="259">
        <v>24</v>
      </c>
      <c r="I17" s="259">
        <v>12</v>
      </c>
      <c r="J17" s="226">
        <f t="shared" si="6"/>
        <v>36</v>
      </c>
      <c r="K17" s="222" t="s">
        <v>158</v>
      </c>
    </row>
    <row r="18" spans="1:13" s="10" customFormat="1" ht="22.5" customHeight="1" thickTop="1">
      <c r="A18" s="263" t="s">
        <v>71</v>
      </c>
      <c r="B18" s="264">
        <v>0</v>
      </c>
      <c r="C18" s="260">
        <v>12</v>
      </c>
      <c r="D18" s="261">
        <f t="shared" si="4"/>
        <v>12</v>
      </c>
      <c r="E18" s="264">
        <v>1</v>
      </c>
      <c r="F18" s="260">
        <v>2</v>
      </c>
      <c r="G18" s="261">
        <f t="shared" si="5"/>
        <v>3</v>
      </c>
      <c r="H18" s="260">
        <v>1</v>
      </c>
      <c r="I18" s="260">
        <v>2</v>
      </c>
      <c r="J18" s="261">
        <f t="shared" si="6"/>
        <v>3</v>
      </c>
      <c r="K18" s="265" t="s">
        <v>288</v>
      </c>
    </row>
    <row r="19" spans="1:13" s="10" customFormat="1" ht="22.5" customHeight="1">
      <c r="A19" s="266" t="s">
        <v>11</v>
      </c>
      <c r="B19" s="267">
        <f>SUM(B10:B18)</f>
        <v>504</v>
      </c>
      <c r="C19" s="267">
        <f t="shared" ref="C19:D19" si="7">SUM(C10:C18)</f>
        <v>416</v>
      </c>
      <c r="D19" s="267">
        <f t="shared" si="7"/>
        <v>920</v>
      </c>
      <c r="E19" s="267">
        <f>SUM(E10:E18)</f>
        <v>916</v>
      </c>
      <c r="F19" s="267">
        <f t="shared" ref="F19:G19" si="8">SUM(F10:F18)</f>
        <v>431</v>
      </c>
      <c r="G19" s="455">
        <f t="shared" si="8"/>
        <v>1347</v>
      </c>
      <c r="H19" s="267">
        <f>SUM(H10:H18)</f>
        <v>721</v>
      </c>
      <c r="I19" s="267">
        <f t="shared" ref="I19:J19" si="9">SUM(I10:I18)</f>
        <v>568</v>
      </c>
      <c r="J19" s="455">
        <f t="shared" si="9"/>
        <v>1289</v>
      </c>
      <c r="K19" s="268" t="s">
        <v>12</v>
      </c>
    </row>
    <row r="20" spans="1:13">
      <c r="F20" s="3"/>
      <c r="G20" s="3"/>
      <c r="L20" s="13"/>
    </row>
    <row r="21" spans="1:13">
      <c r="F21" s="3"/>
      <c r="G21" s="3"/>
      <c r="L21" s="13"/>
    </row>
    <row r="22" spans="1:13">
      <c r="L22" s="13"/>
      <c r="M22" s="13"/>
    </row>
  </sheetData>
  <mergeCells count="9">
    <mergeCell ref="A3:K3"/>
    <mergeCell ref="A4:K4"/>
    <mergeCell ref="A5:K5"/>
    <mergeCell ref="A6:K6"/>
    <mergeCell ref="A8:A9"/>
    <mergeCell ref="K8:K9"/>
    <mergeCell ref="E8:G8"/>
    <mergeCell ref="H8:J8"/>
    <mergeCell ref="B8:D8"/>
  </mergeCells>
  <printOptions horizontalCentered="1"/>
  <pageMargins left="0" right="0" top="0.47244094488188981" bottom="0" header="0" footer="0"/>
  <pageSetup paperSize="11" scale="86" orientation="landscape" r:id="rId1"/>
  <headerFooter alignWithMargins="0">
    <oddFooter>&amp;C_&amp;P_</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22"/>
  <sheetViews>
    <sheetView rightToLeft="1" view="pageBreakPreview" zoomScaleNormal="100" zoomScaleSheetLayoutView="100" workbookViewId="0">
      <selection activeCell="I24" sqref="I24"/>
    </sheetView>
  </sheetViews>
  <sheetFormatPr defaultRowHeight="15"/>
  <cols>
    <col min="1" max="1" width="13.5703125" customWidth="1"/>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7109375" customWidth="1"/>
    <col min="10" max="10" width="8.140625" customWidth="1"/>
    <col min="11" max="11" width="8" customWidth="1"/>
    <col min="12" max="12" width="14" customWidth="1"/>
  </cols>
  <sheetData>
    <row r="1" spans="1:14" s="3" customFormat="1" ht="30.75">
      <c r="A1" s="528" t="s">
        <v>109</v>
      </c>
      <c r="B1" s="529"/>
      <c r="C1" s="529"/>
      <c r="D1" s="529"/>
      <c r="E1" s="529"/>
      <c r="F1" s="529"/>
      <c r="G1" s="529"/>
      <c r="H1" s="529"/>
      <c r="I1" s="529"/>
      <c r="J1" s="529"/>
      <c r="K1" s="529"/>
      <c r="L1" s="530" t="s">
        <v>133</v>
      </c>
    </row>
    <row r="2" spans="1:14" s="3" customFormat="1" ht="12.75">
      <c r="A2" s="66"/>
      <c r="B2" s="67"/>
      <c r="C2" s="67"/>
      <c r="D2" s="67"/>
      <c r="E2" s="67"/>
      <c r="F2" s="67"/>
      <c r="G2" s="67"/>
      <c r="H2" s="67"/>
      <c r="I2" s="67"/>
      <c r="J2" s="67"/>
      <c r="K2" s="67"/>
      <c r="L2" s="67"/>
    </row>
    <row r="3" spans="1:14" s="2" customFormat="1" ht="21.75">
      <c r="A3" s="627" t="s">
        <v>321</v>
      </c>
      <c r="B3" s="627"/>
      <c r="C3" s="627"/>
      <c r="D3" s="627"/>
      <c r="E3" s="627"/>
      <c r="F3" s="627"/>
      <c r="G3" s="627"/>
      <c r="H3" s="627"/>
      <c r="I3" s="627"/>
      <c r="J3" s="627"/>
      <c r="K3" s="627"/>
      <c r="L3" s="627"/>
    </row>
    <row r="4" spans="1:14" s="2" customFormat="1" ht="18.75">
      <c r="A4" s="628" t="s">
        <v>473</v>
      </c>
      <c r="B4" s="628"/>
      <c r="C4" s="628"/>
      <c r="D4" s="628"/>
      <c r="E4" s="628"/>
      <c r="F4" s="628"/>
      <c r="G4" s="628"/>
      <c r="H4" s="628"/>
      <c r="I4" s="628"/>
      <c r="J4" s="628"/>
      <c r="K4" s="628"/>
      <c r="L4" s="628"/>
    </row>
    <row r="5" spans="1:14" s="2" customFormat="1" ht="18">
      <c r="A5" s="629" t="s">
        <v>322</v>
      </c>
      <c r="B5" s="629"/>
      <c r="C5" s="629"/>
      <c r="D5" s="629"/>
      <c r="E5" s="629"/>
      <c r="F5" s="629"/>
      <c r="G5" s="629"/>
      <c r="H5" s="629"/>
      <c r="I5" s="629"/>
      <c r="J5" s="629"/>
      <c r="K5" s="629"/>
      <c r="L5" s="629"/>
    </row>
    <row r="6" spans="1:14" s="3" customFormat="1" ht="12.75">
      <c r="A6" s="630" t="s">
        <v>474</v>
      </c>
      <c r="B6" s="630"/>
      <c r="C6" s="630"/>
      <c r="D6" s="630"/>
      <c r="E6" s="630"/>
      <c r="F6" s="630"/>
      <c r="G6" s="630"/>
      <c r="H6" s="630"/>
      <c r="I6" s="630"/>
      <c r="J6" s="630"/>
      <c r="K6" s="630"/>
      <c r="L6" s="630"/>
    </row>
    <row r="7" spans="1:14" s="7" customFormat="1" ht="15.75">
      <c r="A7" s="4" t="s">
        <v>52</v>
      </c>
      <c r="B7" s="4"/>
      <c r="C7" s="4"/>
      <c r="D7" s="4"/>
      <c r="E7" s="4"/>
      <c r="F7" s="4"/>
      <c r="G7" s="4"/>
      <c r="H7" s="5"/>
      <c r="I7" s="5"/>
      <c r="J7" s="5"/>
      <c r="L7" s="8" t="s">
        <v>53</v>
      </c>
    </row>
    <row r="8" spans="1:14" ht="15" customHeight="1" thickBot="1">
      <c r="A8" s="631" t="s">
        <v>343</v>
      </c>
      <c r="B8" s="641" t="s">
        <v>329</v>
      </c>
      <c r="C8" s="641"/>
      <c r="D8" s="641"/>
      <c r="E8" s="641"/>
      <c r="F8" s="641"/>
      <c r="G8" s="641"/>
      <c r="H8" s="641"/>
      <c r="I8" s="641"/>
      <c r="J8" s="641"/>
      <c r="K8" s="641"/>
      <c r="L8" s="638" t="s">
        <v>342</v>
      </c>
    </row>
    <row r="9" spans="1:14" ht="15.75" thickBot="1">
      <c r="A9" s="637"/>
      <c r="B9" s="636" t="s">
        <v>308</v>
      </c>
      <c r="C9" s="636"/>
      <c r="D9" s="636"/>
      <c r="E9" s="636"/>
      <c r="F9" s="636"/>
      <c r="G9" s="636"/>
      <c r="H9" s="636"/>
      <c r="I9" s="636"/>
      <c r="J9" s="636"/>
      <c r="K9" s="636"/>
      <c r="L9" s="639"/>
    </row>
    <row r="10" spans="1:14" ht="27.6" customHeight="1" thickBot="1">
      <c r="A10" s="637"/>
      <c r="B10" s="269" t="s">
        <v>57</v>
      </c>
      <c r="C10" s="269" t="s">
        <v>59</v>
      </c>
      <c r="D10" s="269" t="s">
        <v>61</v>
      </c>
      <c r="E10" s="269" t="s">
        <v>92</v>
      </c>
      <c r="F10" s="269" t="s">
        <v>64</v>
      </c>
      <c r="G10" s="269" t="s">
        <v>66</v>
      </c>
      <c r="H10" s="269" t="s">
        <v>68</v>
      </c>
      <c r="I10" s="269" t="s">
        <v>307</v>
      </c>
      <c r="J10" s="269" t="s">
        <v>71</v>
      </c>
      <c r="K10" s="269" t="s">
        <v>11</v>
      </c>
      <c r="L10" s="639"/>
    </row>
    <row r="11" spans="1:14" ht="27.6" customHeight="1">
      <c r="A11" s="632"/>
      <c r="B11" s="270" t="s">
        <v>58</v>
      </c>
      <c r="C11" s="270" t="s">
        <v>60</v>
      </c>
      <c r="D11" s="270" t="s">
        <v>62</v>
      </c>
      <c r="E11" s="270" t="s">
        <v>63</v>
      </c>
      <c r="F11" s="270" t="s">
        <v>65</v>
      </c>
      <c r="G11" s="270" t="s">
        <v>67</v>
      </c>
      <c r="H11" s="270" t="s">
        <v>69</v>
      </c>
      <c r="I11" s="270" t="s">
        <v>158</v>
      </c>
      <c r="J11" s="270" t="s">
        <v>288</v>
      </c>
      <c r="K11" s="271" t="s">
        <v>12</v>
      </c>
      <c r="L11" s="640"/>
    </row>
    <row r="12" spans="1:14" ht="19.5" customHeight="1" thickBot="1">
      <c r="A12" s="272" t="s">
        <v>57</v>
      </c>
      <c r="B12" s="273">
        <v>207</v>
      </c>
      <c r="C12" s="273">
        <v>109</v>
      </c>
      <c r="D12" s="273">
        <v>27</v>
      </c>
      <c r="E12" s="273">
        <v>19</v>
      </c>
      <c r="F12" s="273">
        <v>12</v>
      </c>
      <c r="G12" s="273">
        <v>3</v>
      </c>
      <c r="H12" s="273">
        <v>23</v>
      </c>
      <c r="I12" s="273">
        <v>3</v>
      </c>
      <c r="J12" s="273" t="s">
        <v>439</v>
      </c>
      <c r="K12" s="274">
        <f>SUM(B12:J12)</f>
        <v>403</v>
      </c>
      <c r="L12" s="275" t="s">
        <v>58</v>
      </c>
    </row>
    <row r="13" spans="1:14" ht="19.5" customHeight="1" thickBot="1">
      <c r="A13" s="276" t="s">
        <v>59</v>
      </c>
      <c r="B13" s="277">
        <v>85</v>
      </c>
      <c r="C13" s="277">
        <v>342</v>
      </c>
      <c r="D13" s="277">
        <v>22</v>
      </c>
      <c r="E13" s="277">
        <v>27</v>
      </c>
      <c r="F13" s="277">
        <v>11</v>
      </c>
      <c r="G13" s="277">
        <v>2</v>
      </c>
      <c r="H13" s="277">
        <v>23</v>
      </c>
      <c r="I13" s="277">
        <v>21</v>
      </c>
      <c r="J13" s="277">
        <v>1</v>
      </c>
      <c r="K13" s="279">
        <f>SUM(B13:J13)</f>
        <v>534</v>
      </c>
      <c r="L13" s="280" t="s">
        <v>60</v>
      </c>
    </row>
    <row r="14" spans="1:14" ht="19.5" customHeight="1" thickBot="1">
      <c r="A14" s="272" t="s">
        <v>61</v>
      </c>
      <c r="B14" s="273">
        <v>27</v>
      </c>
      <c r="C14" s="273">
        <v>35</v>
      </c>
      <c r="D14" s="273">
        <v>29</v>
      </c>
      <c r="E14" s="273">
        <v>8</v>
      </c>
      <c r="F14" s="273">
        <v>2</v>
      </c>
      <c r="G14" s="273" t="s">
        <v>439</v>
      </c>
      <c r="H14" s="273">
        <v>1</v>
      </c>
      <c r="I14" s="273">
        <v>2</v>
      </c>
      <c r="J14" s="273" t="s">
        <v>439</v>
      </c>
      <c r="K14" s="274">
        <f>SUM(B14:J14)</f>
        <v>104</v>
      </c>
      <c r="L14" s="275" t="s">
        <v>62</v>
      </c>
      <c r="N14" t="s">
        <v>550</v>
      </c>
    </row>
    <row r="15" spans="1:14" ht="19.5" customHeight="1" thickBot="1">
      <c r="A15" s="276" t="s">
        <v>92</v>
      </c>
      <c r="B15" s="277">
        <v>19</v>
      </c>
      <c r="C15" s="277">
        <v>24</v>
      </c>
      <c r="D15" s="277">
        <v>4</v>
      </c>
      <c r="E15" s="277">
        <v>39</v>
      </c>
      <c r="F15" s="277">
        <v>5</v>
      </c>
      <c r="G15" s="277" t="s">
        <v>439</v>
      </c>
      <c r="H15" s="277">
        <v>11</v>
      </c>
      <c r="I15" s="277">
        <v>3</v>
      </c>
      <c r="J15" s="277" t="s">
        <v>439</v>
      </c>
      <c r="K15" s="279">
        <f t="shared" ref="K15:K20" si="0">SUM(B15:J15)</f>
        <v>105</v>
      </c>
      <c r="L15" s="280" t="s">
        <v>63</v>
      </c>
    </row>
    <row r="16" spans="1:14" ht="19.5" customHeight="1" thickBot="1">
      <c r="A16" s="272" t="s">
        <v>64</v>
      </c>
      <c r="B16" s="273">
        <v>7</v>
      </c>
      <c r="C16" s="273">
        <v>9</v>
      </c>
      <c r="D16" s="281">
        <v>1</v>
      </c>
      <c r="E16" s="273">
        <v>2</v>
      </c>
      <c r="F16" s="273">
        <v>9</v>
      </c>
      <c r="G16" s="281" t="s">
        <v>439</v>
      </c>
      <c r="H16" s="273">
        <v>2</v>
      </c>
      <c r="I16" s="273" t="s">
        <v>439</v>
      </c>
      <c r="J16" s="281" t="s">
        <v>439</v>
      </c>
      <c r="K16" s="274">
        <f t="shared" si="0"/>
        <v>30</v>
      </c>
      <c r="L16" s="275" t="s">
        <v>65</v>
      </c>
    </row>
    <row r="17" spans="1:12" ht="19.5" customHeight="1" thickBot="1">
      <c r="A17" s="276" t="s">
        <v>66</v>
      </c>
      <c r="B17" s="277">
        <v>0</v>
      </c>
      <c r="C17" s="278">
        <v>1</v>
      </c>
      <c r="D17" s="278">
        <v>0</v>
      </c>
      <c r="E17" s="277" t="s">
        <v>439</v>
      </c>
      <c r="F17" s="278" t="s">
        <v>439</v>
      </c>
      <c r="G17" s="278" t="s">
        <v>439</v>
      </c>
      <c r="H17" s="277" t="s">
        <v>439</v>
      </c>
      <c r="I17" s="278" t="s">
        <v>439</v>
      </c>
      <c r="J17" s="278" t="s">
        <v>439</v>
      </c>
      <c r="K17" s="279">
        <f t="shared" si="0"/>
        <v>1</v>
      </c>
      <c r="L17" s="280" t="s">
        <v>67</v>
      </c>
    </row>
    <row r="18" spans="1:12" ht="19.5" customHeight="1" thickBot="1">
      <c r="A18" s="272" t="s">
        <v>68</v>
      </c>
      <c r="B18" s="273">
        <v>11</v>
      </c>
      <c r="C18" s="273">
        <v>27</v>
      </c>
      <c r="D18" s="281">
        <v>6</v>
      </c>
      <c r="E18" s="273">
        <v>5</v>
      </c>
      <c r="F18" s="273">
        <v>2</v>
      </c>
      <c r="G18" s="281" t="s">
        <v>439</v>
      </c>
      <c r="H18" s="273">
        <v>14</v>
      </c>
      <c r="I18" s="273">
        <v>1</v>
      </c>
      <c r="J18" s="281">
        <v>1</v>
      </c>
      <c r="K18" s="274">
        <f t="shared" si="0"/>
        <v>67</v>
      </c>
      <c r="L18" s="275" t="s">
        <v>69</v>
      </c>
    </row>
    <row r="19" spans="1:12" ht="19.5" customHeight="1" thickBot="1">
      <c r="A19" s="276" t="s">
        <v>307</v>
      </c>
      <c r="B19" s="277">
        <v>2</v>
      </c>
      <c r="C19" s="277">
        <v>27</v>
      </c>
      <c r="D19" s="278">
        <v>1</v>
      </c>
      <c r="E19" s="277" t="s">
        <v>439</v>
      </c>
      <c r="F19" s="277">
        <v>1</v>
      </c>
      <c r="G19" s="278" t="s">
        <v>439</v>
      </c>
      <c r="H19" s="277">
        <v>1</v>
      </c>
      <c r="I19" s="277">
        <v>6</v>
      </c>
      <c r="J19" s="278" t="s">
        <v>439</v>
      </c>
      <c r="K19" s="279">
        <f t="shared" si="0"/>
        <v>38</v>
      </c>
      <c r="L19" s="280" t="s">
        <v>158</v>
      </c>
    </row>
    <row r="20" spans="1:12" ht="19.5" customHeight="1">
      <c r="A20" s="282" t="s">
        <v>71</v>
      </c>
      <c r="B20" s="284">
        <v>3</v>
      </c>
      <c r="C20" s="283">
        <v>3</v>
      </c>
      <c r="D20" s="284">
        <v>0</v>
      </c>
      <c r="E20" s="284">
        <v>0</v>
      </c>
      <c r="F20" s="283" t="s">
        <v>439</v>
      </c>
      <c r="G20" s="284" t="s">
        <v>439</v>
      </c>
      <c r="H20" s="284" t="s">
        <v>439</v>
      </c>
      <c r="I20" s="283" t="s">
        <v>439</v>
      </c>
      <c r="J20" s="284">
        <v>1</v>
      </c>
      <c r="K20" s="285">
        <f t="shared" si="0"/>
        <v>7</v>
      </c>
      <c r="L20" s="286" t="s">
        <v>288</v>
      </c>
    </row>
    <row r="21" spans="1:12" ht="19.5" customHeight="1">
      <c r="A21" s="287" t="s">
        <v>11</v>
      </c>
      <c r="B21" s="372">
        <f>SUM(B12:B20)</f>
        <v>361</v>
      </c>
      <c r="C21" s="288">
        <f t="shared" ref="C21:J21" si="1">SUM(C12:C20)</f>
        <v>577</v>
      </c>
      <c r="D21" s="288">
        <f t="shared" si="1"/>
        <v>90</v>
      </c>
      <c r="E21" s="288">
        <f t="shared" si="1"/>
        <v>100</v>
      </c>
      <c r="F21" s="288">
        <f t="shared" si="1"/>
        <v>42</v>
      </c>
      <c r="G21" s="288">
        <f t="shared" si="1"/>
        <v>5</v>
      </c>
      <c r="H21" s="288">
        <f t="shared" si="1"/>
        <v>75</v>
      </c>
      <c r="I21" s="288">
        <f t="shared" si="1"/>
        <v>36</v>
      </c>
      <c r="J21" s="288">
        <f t="shared" si="1"/>
        <v>3</v>
      </c>
      <c r="K21" s="456">
        <f>SUM(K12:K20)</f>
        <v>1289</v>
      </c>
      <c r="L21" s="289" t="s">
        <v>12</v>
      </c>
    </row>
    <row r="22" spans="1:12">
      <c r="A22" s="156"/>
    </row>
  </sheetData>
  <mergeCells count="8">
    <mergeCell ref="B9:K9"/>
    <mergeCell ref="A8:A11"/>
    <mergeCell ref="L8:L11"/>
    <mergeCell ref="A3:L3"/>
    <mergeCell ref="A4:L4"/>
    <mergeCell ref="A5:L5"/>
    <mergeCell ref="A6:L6"/>
    <mergeCell ref="B8:K8"/>
  </mergeCells>
  <printOptions horizontalCentered="1"/>
  <pageMargins left="0" right="0" top="0.47244094488188981" bottom="0" header="0" footer="0"/>
  <pageSetup paperSize="11" scale="86" orientation="landscape" r:id="rId1"/>
  <headerFooter>
    <oddFooter>&amp;C_&amp;P_</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7"/>
  <sheetViews>
    <sheetView rightToLeft="1" view="pageBreakPreview" zoomScaleNormal="100" zoomScaleSheetLayoutView="100" workbookViewId="0">
      <selection activeCell="A13" sqref="A13"/>
    </sheetView>
  </sheetViews>
  <sheetFormatPr defaultColWidth="9.140625" defaultRowHeight="12.75"/>
  <cols>
    <col min="1" max="1" width="19.85546875" style="13" customWidth="1"/>
    <col min="2" max="3" width="9.140625" style="159" customWidth="1"/>
    <col min="4" max="7" width="9.140625" style="13" customWidth="1"/>
    <col min="8" max="8" width="20.7109375" style="13" customWidth="1"/>
    <col min="9" max="11" width="6.42578125" style="3" customWidth="1"/>
    <col min="12" max="16384" width="9.140625" style="3"/>
  </cols>
  <sheetData>
    <row r="1" spans="1:11" ht="30.75">
      <c r="A1" s="528" t="s">
        <v>109</v>
      </c>
      <c r="B1" s="528"/>
      <c r="C1" s="528"/>
      <c r="D1" s="529"/>
      <c r="E1" s="529"/>
      <c r="F1" s="529"/>
      <c r="G1" s="529"/>
      <c r="H1" s="530" t="s">
        <v>133</v>
      </c>
    </row>
    <row r="2" spans="1:11">
      <c r="A2" s="66"/>
      <c r="B2" s="163"/>
      <c r="C2" s="163"/>
      <c r="D2" s="67"/>
      <c r="E2" s="67"/>
      <c r="F2" s="67"/>
      <c r="G2" s="67"/>
      <c r="H2" s="67"/>
    </row>
    <row r="3" spans="1:11" s="2" customFormat="1" ht="21.75">
      <c r="A3" s="627" t="s">
        <v>154</v>
      </c>
      <c r="B3" s="627"/>
      <c r="C3" s="627"/>
      <c r="D3" s="627"/>
      <c r="E3" s="627"/>
      <c r="F3" s="627"/>
      <c r="G3" s="627"/>
      <c r="H3" s="627"/>
    </row>
    <row r="4" spans="1:11" s="2" customFormat="1" ht="18.75">
      <c r="A4" s="628" t="s">
        <v>475</v>
      </c>
      <c r="B4" s="628"/>
      <c r="C4" s="628"/>
      <c r="D4" s="628"/>
      <c r="E4" s="628"/>
      <c r="F4" s="628"/>
      <c r="G4" s="628"/>
      <c r="H4" s="628"/>
    </row>
    <row r="5" spans="1:11" s="2" customFormat="1" ht="18">
      <c r="A5" s="629" t="s">
        <v>344</v>
      </c>
      <c r="B5" s="629"/>
      <c r="C5" s="629"/>
      <c r="D5" s="629"/>
      <c r="E5" s="629"/>
      <c r="F5" s="629"/>
      <c r="G5" s="629"/>
      <c r="H5" s="629"/>
    </row>
    <row r="6" spans="1:11">
      <c r="A6" s="630" t="s">
        <v>468</v>
      </c>
      <c r="B6" s="630"/>
      <c r="C6" s="630"/>
      <c r="D6" s="630"/>
      <c r="E6" s="630"/>
      <c r="F6" s="630"/>
      <c r="G6" s="630"/>
      <c r="H6" s="630"/>
    </row>
    <row r="7" spans="1:11" s="7" customFormat="1" ht="15.75">
      <c r="A7" s="4" t="s">
        <v>54</v>
      </c>
      <c r="B7" s="158"/>
      <c r="C7" s="158"/>
      <c r="D7" s="4"/>
      <c r="E7" s="4"/>
      <c r="F7" s="4"/>
      <c r="G7" s="4"/>
      <c r="H7" s="8" t="s">
        <v>55</v>
      </c>
      <c r="J7" s="5"/>
      <c r="K7" s="5"/>
    </row>
    <row r="8" spans="1:11" ht="36.75" customHeight="1">
      <c r="A8" s="642" t="s">
        <v>152</v>
      </c>
      <c r="B8" s="633" t="s">
        <v>469</v>
      </c>
      <c r="C8" s="633"/>
      <c r="D8" s="633" t="s">
        <v>441</v>
      </c>
      <c r="E8" s="633"/>
      <c r="F8" s="633" t="s">
        <v>470</v>
      </c>
      <c r="G8" s="633"/>
      <c r="H8" s="643" t="s">
        <v>153</v>
      </c>
    </row>
    <row r="9" spans="1:11" s="9" customFormat="1" ht="28.5" customHeight="1">
      <c r="A9" s="642"/>
      <c r="B9" s="239" t="s">
        <v>304</v>
      </c>
      <c r="C9" s="239" t="s">
        <v>296</v>
      </c>
      <c r="D9" s="239" t="s">
        <v>304</v>
      </c>
      <c r="E9" s="239" t="s">
        <v>296</v>
      </c>
      <c r="F9" s="239" t="s">
        <v>304</v>
      </c>
      <c r="G9" s="239" t="s">
        <v>296</v>
      </c>
      <c r="H9" s="643"/>
    </row>
    <row r="10" spans="1:11" s="10" customFormat="1" ht="25.5" customHeight="1" thickBot="1">
      <c r="A10" s="227" t="s">
        <v>96</v>
      </c>
      <c r="B10" s="258">
        <v>541</v>
      </c>
      <c r="C10" s="290">
        <f>B10/$B$16%</f>
        <v>58.804347826086961</v>
      </c>
      <c r="D10" s="258">
        <v>927</v>
      </c>
      <c r="E10" s="290">
        <f>D10/$D$16%</f>
        <v>68.819599109131403</v>
      </c>
      <c r="F10" s="258">
        <v>765</v>
      </c>
      <c r="G10" s="290">
        <f t="shared" ref="G10:G15" si="0">F10/$F$16%</f>
        <v>59.348332040341347</v>
      </c>
      <c r="H10" s="229" t="s">
        <v>135</v>
      </c>
      <c r="J10" s="10">
        <f>SUM(D10:I10)</f>
        <v>1820.1679311494729</v>
      </c>
    </row>
    <row r="11" spans="1:11" s="10" customFormat="1" ht="25.5" customHeight="1" thickTop="1" thickBot="1">
      <c r="A11" s="230" t="s">
        <v>83</v>
      </c>
      <c r="B11" s="259">
        <v>28</v>
      </c>
      <c r="C11" s="291">
        <f t="shared" ref="C11:C15" si="1">B11/$B$16%</f>
        <v>3.0434782608695654</v>
      </c>
      <c r="D11" s="259">
        <v>21</v>
      </c>
      <c r="E11" s="291">
        <f t="shared" ref="E11:E15" si="2">D11/$D$16%</f>
        <v>1.5590200445434297</v>
      </c>
      <c r="F11" s="259">
        <v>19</v>
      </c>
      <c r="G11" s="291">
        <f t="shared" si="0"/>
        <v>1.474010861132661</v>
      </c>
      <c r="H11" s="232" t="s">
        <v>78</v>
      </c>
    </row>
    <row r="12" spans="1:11" s="10" customFormat="1" ht="25.5" customHeight="1" thickTop="1" thickBot="1">
      <c r="A12" s="233" t="s">
        <v>84</v>
      </c>
      <c r="B12" s="260">
        <v>225</v>
      </c>
      <c r="C12" s="292">
        <f t="shared" si="1"/>
        <v>24.456521739130437</v>
      </c>
      <c r="D12" s="260">
        <v>271</v>
      </c>
      <c r="E12" s="292">
        <f t="shared" si="2"/>
        <v>20.118782479584262</v>
      </c>
      <c r="F12" s="260">
        <v>310</v>
      </c>
      <c r="G12" s="292">
        <f t="shared" si="0"/>
        <v>24.049650892164468</v>
      </c>
      <c r="H12" s="234" t="s">
        <v>79</v>
      </c>
    </row>
    <row r="13" spans="1:11" s="10" customFormat="1" ht="25.5" customHeight="1" thickTop="1" thickBot="1">
      <c r="A13" s="230" t="s">
        <v>85</v>
      </c>
      <c r="B13" s="259">
        <v>100</v>
      </c>
      <c r="C13" s="291">
        <f t="shared" si="1"/>
        <v>10.869565217391305</v>
      </c>
      <c r="D13" s="259">
        <v>99</v>
      </c>
      <c r="E13" s="291">
        <f t="shared" si="2"/>
        <v>7.3496659242761693</v>
      </c>
      <c r="F13" s="259">
        <v>170</v>
      </c>
      <c r="G13" s="291">
        <f t="shared" si="0"/>
        <v>13.188518231186967</v>
      </c>
      <c r="H13" s="232" t="s">
        <v>80</v>
      </c>
    </row>
    <row r="14" spans="1:11" s="10" customFormat="1" ht="25.5" customHeight="1" thickTop="1" thickBot="1">
      <c r="A14" s="233" t="s">
        <v>86</v>
      </c>
      <c r="B14" s="260">
        <v>8</v>
      </c>
      <c r="C14" s="292">
        <f t="shared" si="1"/>
        <v>0.86956521739130443</v>
      </c>
      <c r="D14" s="260">
        <v>15</v>
      </c>
      <c r="E14" s="292">
        <f t="shared" si="2"/>
        <v>1.1135857461024499</v>
      </c>
      <c r="F14" s="260">
        <v>7</v>
      </c>
      <c r="G14" s="292">
        <f t="shared" si="0"/>
        <v>0.54305663304887508</v>
      </c>
      <c r="H14" s="234" t="s">
        <v>81</v>
      </c>
    </row>
    <row r="15" spans="1:11" s="10" customFormat="1" ht="25.5" customHeight="1" thickTop="1">
      <c r="A15" s="235" t="s">
        <v>87</v>
      </c>
      <c r="B15" s="259">
        <v>18</v>
      </c>
      <c r="C15" s="291">
        <f t="shared" si="1"/>
        <v>1.956521739130435</v>
      </c>
      <c r="D15" s="259">
        <v>14</v>
      </c>
      <c r="E15" s="291">
        <f t="shared" si="2"/>
        <v>1.0393466963622866</v>
      </c>
      <c r="F15" s="259">
        <v>18</v>
      </c>
      <c r="G15" s="291">
        <f t="shared" si="0"/>
        <v>1.3964313421256787</v>
      </c>
      <c r="H15" s="236" t="s">
        <v>82</v>
      </c>
    </row>
    <row r="16" spans="1:11" s="10" customFormat="1" ht="24" customHeight="1">
      <c r="A16" s="237" t="s">
        <v>24</v>
      </c>
      <c r="B16" s="303">
        <f t="shared" ref="B16:F16" si="3">SUM(B10:B15)</f>
        <v>920</v>
      </c>
      <c r="C16" s="303">
        <f t="shared" si="3"/>
        <v>100.00000000000001</v>
      </c>
      <c r="D16" s="472">
        <f t="shared" si="3"/>
        <v>1347</v>
      </c>
      <c r="E16" s="304">
        <f t="shared" si="3"/>
        <v>100</v>
      </c>
      <c r="F16" s="472">
        <f t="shared" si="3"/>
        <v>1289</v>
      </c>
      <c r="G16" s="304">
        <f>SUM(G10:G15)</f>
        <v>100</v>
      </c>
      <c r="H16" s="238" t="s">
        <v>25</v>
      </c>
    </row>
    <row r="17" s="12" customFormat="1"/>
  </sheetData>
  <mergeCells count="9">
    <mergeCell ref="A3:H3"/>
    <mergeCell ref="A4:H4"/>
    <mergeCell ref="A5:H5"/>
    <mergeCell ref="A6:H6"/>
    <mergeCell ref="A8:A9"/>
    <mergeCell ref="H8:H9"/>
    <mergeCell ref="F8:G8"/>
    <mergeCell ref="D8:E8"/>
    <mergeCell ref="B8:C8"/>
  </mergeCells>
  <printOptions horizontalCentered="1"/>
  <pageMargins left="0" right="0" top="0.47244094488188981" bottom="0" header="0" footer="0"/>
  <pageSetup paperSize="11" scale="95" orientation="landscape" r:id="rId1"/>
  <headerFooter alignWithMargins="0">
    <oddFooter>&amp;C_&amp;P_</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49"/>
  <sheetViews>
    <sheetView rightToLeft="1" view="pageBreakPreview" zoomScaleNormal="100" zoomScaleSheetLayoutView="100" workbookViewId="0">
      <selection activeCell="K16" sqref="K16"/>
    </sheetView>
  </sheetViews>
  <sheetFormatPr defaultColWidth="9.140625" defaultRowHeight="12.75"/>
  <cols>
    <col min="1" max="1" width="21" style="13" customWidth="1"/>
    <col min="2" max="2" width="8" style="3" customWidth="1"/>
    <col min="3" max="3" width="7.7109375" style="3" bestFit="1" customWidth="1"/>
    <col min="4" max="4" width="9.28515625" style="3" customWidth="1"/>
    <col min="5" max="5" width="7.7109375" style="3" bestFit="1" customWidth="1"/>
    <col min="6" max="6" width="8.28515625" style="3" bestFit="1" customWidth="1"/>
    <col min="7" max="7" width="7.7109375" style="3" bestFit="1" customWidth="1"/>
    <col min="8" max="8" width="9.28515625" style="3" customWidth="1"/>
    <col min="9" max="9" width="20.5703125" style="13" customWidth="1"/>
    <col min="10" max="11" width="9.140625" style="3"/>
    <col min="12" max="12" width="42.7109375" style="3" customWidth="1"/>
    <col min="13" max="16384" width="9.140625" style="3"/>
  </cols>
  <sheetData>
    <row r="1" spans="1:14" s="369" customFormat="1" ht="30.75">
      <c r="A1" s="528" t="s">
        <v>109</v>
      </c>
      <c r="B1" s="529"/>
      <c r="C1" s="529"/>
      <c r="D1" s="529"/>
      <c r="E1" s="529"/>
      <c r="F1" s="529"/>
      <c r="G1" s="529"/>
      <c r="H1" s="531"/>
      <c r="I1" s="530" t="s">
        <v>133</v>
      </c>
    </row>
    <row r="2" spans="1:14">
      <c r="A2" s="66"/>
      <c r="B2" s="67"/>
      <c r="C2" s="67"/>
      <c r="D2" s="67"/>
      <c r="E2" s="67"/>
      <c r="F2" s="67"/>
      <c r="G2" s="66"/>
      <c r="H2" s="67"/>
      <c r="I2" s="3"/>
    </row>
    <row r="3" spans="1:14" s="2" customFormat="1" ht="21.75">
      <c r="A3" s="646" t="s">
        <v>72</v>
      </c>
      <c r="B3" s="646"/>
      <c r="C3" s="646"/>
      <c r="D3" s="646"/>
      <c r="E3" s="646"/>
      <c r="F3" s="646"/>
      <c r="G3" s="646"/>
      <c r="H3" s="646"/>
      <c r="I3" s="646"/>
    </row>
    <row r="4" spans="1:14" s="2" customFormat="1" ht="18.75">
      <c r="A4" s="647" t="s">
        <v>473</v>
      </c>
      <c r="B4" s="647"/>
      <c r="C4" s="647"/>
      <c r="D4" s="647"/>
      <c r="E4" s="647"/>
      <c r="F4" s="647"/>
      <c r="G4" s="647"/>
      <c r="H4" s="647"/>
      <c r="I4" s="647"/>
    </row>
    <row r="5" spans="1:14" s="2" customFormat="1" ht="18">
      <c r="A5" s="648" t="s">
        <v>345</v>
      </c>
      <c r="B5" s="648"/>
      <c r="C5" s="648"/>
      <c r="D5" s="648"/>
      <c r="E5" s="648"/>
      <c r="F5" s="648"/>
      <c r="G5" s="648"/>
      <c r="H5" s="648"/>
      <c r="I5" s="648"/>
    </row>
    <row r="6" spans="1:14">
      <c r="A6" s="630" t="s">
        <v>476</v>
      </c>
      <c r="B6" s="630"/>
      <c r="C6" s="630"/>
      <c r="D6" s="630"/>
      <c r="E6" s="630"/>
      <c r="F6" s="630"/>
      <c r="G6" s="630"/>
      <c r="H6" s="630"/>
      <c r="I6" s="630"/>
    </row>
    <row r="7" spans="1:14" s="7" customFormat="1" ht="15.75">
      <c r="A7" s="4" t="s">
        <v>90</v>
      </c>
      <c r="B7" s="5"/>
      <c r="C7" s="5"/>
      <c r="D7" s="6"/>
      <c r="F7" s="5"/>
      <c r="G7" s="5"/>
      <c r="H7" s="6"/>
      <c r="I7" s="8" t="s">
        <v>91</v>
      </c>
      <c r="J7" s="5"/>
      <c r="L7" s="5"/>
      <c r="M7" s="5"/>
      <c r="N7" s="6"/>
    </row>
    <row r="8" spans="1:14" ht="57" customHeight="1" thickBot="1">
      <c r="A8" s="649" t="s">
        <v>333</v>
      </c>
      <c r="B8" s="293" t="s">
        <v>96</v>
      </c>
      <c r="C8" s="293" t="s">
        <v>97</v>
      </c>
      <c r="D8" s="293" t="s">
        <v>84</v>
      </c>
      <c r="E8" s="293" t="s">
        <v>85</v>
      </c>
      <c r="F8" s="293" t="s">
        <v>86</v>
      </c>
      <c r="G8" s="293" t="s">
        <v>87</v>
      </c>
      <c r="H8" s="294" t="s">
        <v>11</v>
      </c>
      <c r="I8" s="644" t="s">
        <v>419</v>
      </c>
    </row>
    <row r="9" spans="1:14" s="10" customFormat="1" ht="39" customHeight="1" thickTop="1">
      <c r="A9" s="650"/>
      <c r="B9" s="295" t="s">
        <v>135</v>
      </c>
      <c r="C9" s="295" t="s">
        <v>78</v>
      </c>
      <c r="D9" s="295" t="s">
        <v>79</v>
      </c>
      <c r="E9" s="295" t="s">
        <v>80</v>
      </c>
      <c r="F9" s="295" t="s">
        <v>81</v>
      </c>
      <c r="G9" s="295" t="s">
        <v>82</v>
      </c>
      <c r="H9" s="296" t="s">
        <v>12</v>
      </c>
      <c r="I9" s="645"/>
      <c r="M9" s="81" t="s">
        <v>123</v>
      </c>
      <c r="N9" s="81" t="s">
        <v>124</v>
      </c>
    </row>
    <row r="10" spans="1:14" s="10" customFormat="1" ht="23.25" customHeight="1" thickBot="1">
      <c r="A10" s="227" t="s">
        <v>96</v>
      </c>
      <c r="B10" s="141">
        <v>699</v>
      </c>
      <c r="C10" s="141">
        <v>49</v>
      </c>
      <c r="D10" s="141">
        <v>13</v>
      </c>
      <c r="E10" s="188">
        <v>2</v>
      </c>
      <c r="F10" s="188">
        <v>2</v>
      </c>
      <c r="G10" s="188" t="s">
        <v>439</v>
      </c>
      <c r="H10" s="20">
        <f t="shared" ref="H10:H15" si="0">SUM(B10:G10)</f>
        <v>765</v>
      </c>
      <c r="I10" s="297" t="s">
        <v>135</v>
      </c>
      <c r="L10" s="82" t="s">
        <v>287</v>
      </c>
      <c r="M10" s="10">
        <f t="shared" ref="M10:M15" si="1">H10</f>
        <v>765</v>
      </c>
      <c r="N10" s="10">
        <f>B16</f>
        <v>721</v>
      </c>
    </row>
    <row r="11" spans="1:14" s="10" customFormat="1" ht="42.75" customHeight="1" thickTop="1" thickBot="1">
      <c r="A11" s="230" t="s">
        <v>75</v>
      </c>
      <c r="B11" s="183">
        <v>14</v>
      </c>
      <c r="C11" s="183">
        <v>2</v>
      </c>
      <c r="D11" s="183">
        <v>2</v>
      </c>
      <c r="E11" s="183">
        <v>1</v>
      </c>
      <c r="F11" s="183" t="s">
        <v>439</v>
      </c>
      <c r="G11" s="183" t="s">
        <v>439</v>
      </c>
      <c r="H11" s="21">
        <f t="shared" si="0"/>
        <v>19</v>
      </c>
      <c r="I11" s="298" t="s">
        <v>78</v>
      </c>
      <c r="L11" s="82" t="s">
        <v>139</v>
      </c>
      <c r="M11" s="10">
        <f t="shared" si="1"/>
        <v>19</v>
      </c>
      <c r="N11" s="10">
        <f>C16</f>
        <v>52</v>
      </c>
    </row>
    <row r="12" spans="1:14" s="10" customFormat="1" ht="23.25" customHeight="1" thickTop="1" thickBot="1">
      <c r="A12" s="233" t="s">
        <v>84</v>
      </c>
      <c r="B12" s="184">
        <v>8</v>
      </c>
      <c r="C12" s="184">
        <v>1</v>
      </c>
      <c r="D12" s="143">
        <v>234</v>
      </c>
      <c r="E12" s="143">
        <v>40</v>
      </c>
      <c r="F12" s="143">
        <v>21</v>
      </c>
      <c r="G12" s="143">
        <v>6</v>
      </c>
      <c r="H12" s="22">
        <f t="shared" si="0"/>
        <v>310</v>
      </c>
      <c r="I12" s="299" t="s">
        <v>79</v>
      </c>
      <c r="L12" s="82" t="s">
        <v>140</v>
      </c>
      <c r="M12" s="10">
        <f t="shared" si="1"/>
        <v>310</v>
      </c>
      <c r="N12" s="3">
        <f>D16</f>
        <v>285</v>
      </c>
    </row>
    <row r="13" spans="1:14" s="10" customFormat="1" ht="23.25" customHeight="1" thickTop="1" thickBot="1">
      <c r="A13" s="230" t="s">
        <v>85</v>
      </c>
      <c r="B13" s="183" t="s">
        <v>439</v>
      </c>
      <c r="C13" s="183" t="s">
        <v>439</v>
      </c>
      <c r="D13" s="142">
        <v>17</v>
      </c>
      <c r="E13" s="183">
        <v>148</v>
      </c>
      <c r="F13" s="183">
        <v>3</v>
      </c>
      <c r="G13" s="183">
        <v>2</v>
      </c>
      <c r="H13" s="21">
        <f t="shared" si="0"/>
        <v>170</v>
      </c>
      <c r="I13" s="298" t="s">
        <v>80</v>
      </c>
      <c r="L13" s="82" t="s">
        <v>141</v>
      </c>
      <c r="M13" s="10">
        <f t="shared" si="1"/>
        <v>170</v>
      </c>
      <c r="N13" s="3">
        <f>E16</f>
        <v>194</v>
      </c>
    </row>
    <row r="14" spans="1:14" s="10" customFormat="1" ht="23.25" customHeight="1" thickTop="1" thickBot="1">
      <c r="A14" s="233" t="s">
        <v>86</v>
      </c>
      <c r="B14" s="184" t="s">
        <v>439</v>
      </c>
      <c r="C14" s="184" t="s">
        <v>439</v>
      </c>
      <c r="D14" s="184">
        <v>4</v>
      </c>
      <c r="E14" s="184">
        <v>2</v>
      </c>
      <c r="F14" s="184">
        <v>1</v>
      </c>
      <c r="G14" s="184" t="s">
        <v>439</v>
      </c>
      <c r="H14" s="22">
        <f t="shared" si="0"/>
        <v>7</v>
      </c>
      <c r="I14" s="299" t="s">
        <v>81</v>
      </c>
      <c r="L14" s="82" t="s">
        <v>142</v>
      </c>
      <c r="M14" s="10">
        <f t="shared" si="1"/>
        <v>7</v>
      </c>
      <c r="N14" s="3">
        <f>F16</f>
        <v>27</v>
      </c>
    </row>
    <row r="15" spans="1:14" s="10" customFormat="1" ht="23.25" customHeight="1" thickTop="1" thickBot="1">
      <c r="A15" s="235" t="s">
        <v>87</v>
      </c>
      <c r="B15" s="185" t="s">
        <v>439</v>
      </c>
      <c r="C15" s="185" t="s">
        <v>439</v>
      </c>
      <c r="D15" s="144">
        <v>15</v>
      </c>
      <c r="E15" s="185">
        <v>1</v>
      </c>
      <c r="F15" s="185" t="s">
        <v>439</v>
      </c>
      <c r="G15" s="185">
        <v>2</v>
      </c>
      <c r="H15" s="23">
        <f t="shared" si="0"/>
        <v>18</v>
      </c>
      <c r="I15" s="300" t="s">
        <v>82</v>
      </c>
      <c r="L15" s="82" t="s">
        <v>143</v>
      </c>
      <c r="M15" s="10">
        <f t="shared" si="1"/>
        <v>18</v>
      </c>
      <c r="N15" s="3">
        <f>G16</f>
        <v>10</v>
      </c>
    </row>
    <row r="16" spans="1:14" s="10" customFormat="1" ht="23.25" customHeight="1" thickTop="1">
      <c r="A16" s="301" t="s">
        <v>24</v>
      </c>
      <c r="B16" s="256">
        <f>SUM(B10:B15)</f>
        <v>721</v>
      </c>
      <c r="C16" s="256">
        <f t="shared" ref="C16:H16" si="2">SUM(C10:C15)</f>
        <v>52</v>
      </c>
      <c r="D16" s="256">
        <f t="shared" si="2"/>
        <v>285</v>
      </c>
      <c r="E16" s="256">
        <f>SUM(E10:E15)</f>
        <v>194</v>
      </c>
      <c r="F16" s="256">
        <f t="shared" si="2"/>
        <v>27</v>
      </c>
      <c r="G16" s="256">
        <f>SUM(G10:G15)</f>
        <v>10</v>
      </c>
      <c r="H16" s="256">
        <f t="shared" si="2"/>
        <v>1289</v>
      </c>
      <c r="I16" s="302" t="s">
        <v>25</v>
      </c>
      <c r="M16" s="10">
        <f>SUM(M10:M15)</f>
        <v>1289</v>
      </c>
      <c r="N16" s="10">
        <f>SUM(N10:N15)</f>
        <v>1289</v>
      </c>
    </row>
    <row r="17" spans="1:9">
      <c r="A17" s="66"/>
      <c r="B17" s="67"/>
      <c r="C17" s="67"/>
      <c r="D17" s="67"/>
      <c r="E17" s="67"/>
      <c r="F17" s="67"/>
      <c r="G17" s="67"/>
      <c r="H17" s="67"/>
      <c r="I17" s="66"/>
    </row>
    <row r="18" spans="1:9">
      <c r="A18" s="163"/>
      <c r="B18" s="164"/>
      <c r="C18" s="164"/>
      <c r="D18" s="164"/>
      <c r="E18" s="164"/>
      <c r="F18" s="164"/>
      <c r="G18" s="164"/>
      <c r="H18" s="164"/>
      <c r="I18" s="163"/>
    </row>
    <row r="19" spans="1:9">
      <c r="A19" s="163"/>
      <c r="B19" s="164"/>
      <c r="C19" s="164"/>
      <c r="D19" s="164"/>
      <c r="E19" s="164"/>
      <c r="F19" s="164"/>
      <c r="G19" s="164"/>
      <c r="H19" s="164"/>
      <c r="I19" s="163"/>
    </row>
    <row r="20" spans="1:9">
      <c r="A20" s="163"/>
      <c r="B20" s="164"/>
      <c r="C20" s="164"/>
      <c r="D20" s="164"/>
      <c r="E20" s="164"/>
      <c r="F20" s="164"/>
      <c r="G20" s="164"/>
      <c r="H20" s="164"/>
      <c r="I20" s="163"/>
    </row>
    <row r="21" spans="1:9">
      <c r="A21" s="163"/>
      <c r="B21" s="164"/>
      <c r="C21" s="164"/>
      <c r="D21" s="164"/>
      <c r="E21" s="164"/>
      <c r="F21" s="164"/>
      <c r="G21" s="164"/>
      <c r="H21" s="164"/>
      <c r="I21" s="163"/>
    </row>
    <row r="22" spans="1:9">
      <c r="A22" s="163"/>
      <c r="B22" s="164"/>
      <c r="C22" s="164"/>
      <c r="D22" s="164"/>
      <c r="E22" s="164"/>
      <c r="F22" s="164"/>
      <c r="G22" s="164"/>
      <c r="H22" s="164"/>
      <c r="I22" s="163"/>
    </row>
    <row r="23" spans="1:9">
      <c r="A23" s="163"/>
      <c r="B23" s="164"/>
      <c r="C23" s="164"/>
      <c r="D23" s="164"/>
      <c r="E23" s="164"/>
      <c r="F23" s="164"/>
      <c r="G23" s="164"/>
      <c r="H23" s="164"/>
      <c r="I23" s="163"/>
    </row>
    <row r="24" spans="1:9">
      <c r="A24" s="163"/>
      <c r="B24" s="164"/>
      <c r="C24" s="164"/>
      <c r="D24" s="164"/>
      <c r="E24" s="164"/>
      <c r="F24" s="164"/>
      <c r="G24" s="164"/>
      <c r="H24" s="164"/>
      <c r="I24" s="163"/>
    </row>
    <row r="25" spans="1:9">
      <c r="A25" s="163"/>
      <c r="B25" s="164"/>
      <c r="C25" s="164"/>
      <c r="D25" s="164"/>
      <c r="E25" s="164"/>
      <c r="F25" s="164"/>
      <c r="G25" s="164"/>
      <c r="H25" s="164"/>
      <c r="I25" s="163"/>
    </row>
    <row r="26" spans="1:9">
      <c r="A26" s="163"/>
      <c r="B26" s="164"/>
      <c r="C26" s="164"/>
      <c r="D26" s="164"/>
      <c r="E26" s="164"/>
      <c r="F26" s="164"/>
      <c r="G26" s="164"/>
      <c r="H26" s="164"/>
      <c r="I26" s="163"/>
    </row>
    <row r="27" spans="1:9">
      <c r="A27" s="163"/>
      <c r="B27" s="164"/>
      <c r="C27" s="164"/>
      <c r="D27" s="164"/>
      <c r="E27" s="164"/>
      <c r="F27" s="164"/>
      <c r="G27" s="164"/>
      <c r="H27" s="164"/>
      <c r="I27" s="163"/>
    </row>
    <row r="28" spans="1:9">
      <c r="A28" s="163"/>
      <c r="B28" s="164"/>
      <c r="C28" s="164"/>
      <c r="D28" s="164"/>
      <c r="E28" s="164"/>
      <c r="F28" s="164"/>
      <c r="G28" s="164"/>
      <c r="H28" s="164"/>
      <c r="I28" s="163"/>
    </row>
    <row r="29" spans="1:9">
      <c r="A29" s="163"/>
      <c r="B29" s="164"/>
      <c r="C29" s="164"/>
      <c r="D29" s="164"/>
      <c r="E29" s="164"/>
      <c r="F29" s="164"/>
      <c r="G29" s="164"/>
      <c r="H29" s="164"/>
      <c r="I29" s="163"/>
    </row>
    <row r="30" spans="1:9">
      <c r="A30" s="163"/>
      <c r="B30" s="164"/>
      <c r="C30" s="164"/>
      <c r="D30" s="164"/>
      <c r="E30" s="164"/>
      <c r="F30" s="164"/>
      <c r="G30" s="164"/>
      <c r="H30" s="164"/>
      <c r="I30" s="163"/>
    </row>
    <row r="31" spans="1:9">
      <c r="A31" s="163"/>
      <c r="B31" s="164"/>
      <c r="C31" s="164"/>
      <c r="D31" s="164"/>
      <c r="E31" s="164"/>
      <c r="F31" s="164"/>
      <c r="G31" s="164"/>
      <c r="H31" s="164"/>
      <c r="I31" s="163"/>
    </row>
    <row r="32" spans="1:9">
      <c r="A32" s="163"/>
      <c r="B32" s="164"/>
      <c r="C32" s="164"/>
      <c r="D32" s="164"/>
      <c r="E32" s="164"/>
      <c r="F32" s="164"/>
      <c r="G32" s="164"/>
      <c r="H32" s="164"/>
      <c r="I32" s="163"/>
    </row>
    <row r="33" spans="1:9">
      <c r="A33" s="163"/>
      <c r="B33" s="164"/>
      <c r="C33" s="164"/>
      <c r="D33" s="164"/>
      <c r="E33" s="164"/>
      <c r="F33" s="164"/>
      <c r="G33" s="164"/>
      <c r="H33" s="164"/>
      <c r="I33" s="163"/>
    </row>
    <row r="34" spans="1:9">
      <c r="A34" s="163"/>
      <c r="B34" s="164"/>
      <c r="C34" s="164"/>
      <c r="D34" s="164"/>
      <c r="E34" s="164"/>
      <c r="F34" s="164"/>
      <c r="G34" s="164"/>
      <c r="H34" s="164"/>
      <c r="I34" s="163"/>
    </row>
    <row r="35" spans="1:9">
      <c r="A35" s="163"/>
      <c r="B35" s="164"/>
      <c r="C35" s="164"/>
      <c r="D35" s="164"/>
      <c r="E35" s="164"/>
      <c r="F35" s="164"/>
      <c r="G35" s="164"/>
      <c r="H35" s="164"/>
      <c r="I35" s="163"/>
    </row>
    <row r="36" spans="1:9">
      <c r="A36" s="163"/>
      <c r="B36" s="164"/>
      <c r="C36" s="164"/>
      <c r="D36" s="164"/>
      <c r="E36" s="164"/>
      <c r="F36" s="164"/>
      <c r="G36" s="164"/>
      <c r="H36" s="164"/>
      <c r="I36" s="163"/>
    </row>
    <row r="37" spans="1:9">
      <c r="A37" s="163"/>
      <c r="B37" s="164"/>
      <c r="C37" s="164"/>
      <c r="D37" s="164"/>
      <c r="E37" s="164"/>
      <c r="F37" s="164"/>
      <c r="G37" s="164"/>
      <c r="H37" s="164"/>
      <c r="I37" s="163"/>
    </row>
    <row r="38" spans="1:9">
      <c r="A38" s="163"/>
      <c r="B38" s="164"/>
      <c r="C38" s="164"/>
      <c r="D38" s="164"/>
      <c r="E38" s="164"/>
      <c r="F38" s="164"/>
      <c r="G38" s="164"/>
      <c r="H38" s="164"/>
      <c r="I38" s="163"/>
    </row>
    <row r="39" spans="1:9">
      <c r="A39" s="163"/>
      <c r="B39" s="164"/>
      <c r="C39" s="164"/>
      <c r="D39" s="164"/>
      <c r="E39" s="164"/>
      <c r="F39" s="164"/>
      <c r="G39" s="164"/>
      <c r="H39" s="164"/>
      <c r="I39" s="163"/>
    </row>
    <row r="40" spans="1:9">
      <c r="A40" s="163"/>
      <c r="B40" s="164"/>
      <c r="C40" s="164"/>
      <c r="D40" s="164"/>
      <c r="E40" s="164"/>
      <c r="F40" s="164"/>
      <c r="G40" s="164"/>
      <c r="H40" s="164"/>
      <c r="I40" s="163"/>
    </row>
    <row r="41" spans="1:9">
      <c r="A41" s="163"/>
      <c r="B41" s="164"/>
      <c r="C41" s="164"/>
      <c r="D41" s="164"/>
      <c r="E41" s="164"/>
      <c r="F41" s="164"/>
      <c r="G41" s="164"/>
      <c r="H41" s="164"/>
      <c r="I41" s="163"/>
    </row>
    <row r="42" spans="1:9">
      <c r="A42" s="163"/>
      <c r="B42" s="164"/>
      <c r="C42" s="164"/>
      <c r="D42" s="164"/>
      <c r="E42" s="164"/>
      <c r="F42" s="164"/>
      <c r="G42" s="164"/>
      <c r="H42" s="164"/>
      <c r="I42" s="163"/>
    </row>
    <row r="43" spans="1:9">
      <c r="A43" s="163"/>
      <c r="B43" s="164"/>
      <c r="C43" s="164"/>
      <c r="D43" s="164"/>
      <c r="E43" s="164"/>
      <c r="F43" s="164"/>
      <c r="G43" s="164"/>
      <c r="H43" s="164"/>
      <c r="I43" s="163"/>
    </row>
    <row r="44" spans="1:9">
      <c r="A44" s="163"/>
      <c r="B44" s="164"/>
      <c r="C44" s="164"/>
      <c r="D44" s="164"/>
      <c r="E44" s="164"/>
      <c r="F44" s="164"/>
      <c r="G44" s="164"/>
      <c r="H44" s="164"/>
      <c r="I44" s="163"/>
    </row>
    <row r="45" spans="1:9">
      <c r="A45" s="163"/>
      <c r="B45" s="164"/>
      <c r="C45" s="164"/>
      <c r="D45" s="164"/>
      <c r="E45" s="164"/>
      <c r="F45" s="164"/>
      <c r="G45" s="164"/>
      <c r="H45" s="164"/>
      <c r="I45" s="163"/>
    </row>
    <row r="46" spans="1:9">
      <c r="A46" s="163"/>
      <c r="B46" s="164"/>
      <c r="C46" s="164"/>
      <c r="D46" s="164"/>
      <c r="E46" s="164"/>
      <c r="F46" s="164"/>
      <c r="G46" s="164"/>
      <c r="H46" s="164"/>
      <c r="I46" s="163"/>
    </row>
    <row r="47" spans="1:9">
      <c r="A47" s="163"/>
      <c r="B47" s="164"/>
      <c r="C47" s="164"/>
      <c r="D47" s="164"/>
      <c r="E47" s="164"/>
      <c r="F47" s="164"/>
      <c r="G47" s="164"/>
      <c r="H47" s="164"/>
      <c r="I47" s="163"/>
    </row>
    <row r="48" spans="1:9">
      <c r="A48" s="66"/>
      <c r="B48" s="67"/>
      <c r="C48" s="67"/>
      <c r="D48" s="67"/>
      <c r="E48" s="67"/>
      <c r="F48" s="67"/>
      <c r="G48" s="67"/>
      <c r="H48" s="67"/>
      <c r="I48" s="66"/>
    </row>
    <row r="49" spans="1:9">
      <c r="A49" s="66"/>
      <c r="B49" s="67"/>
      <c r="C49" s="67"/>
      <c r="D49" s="67"/>
      <c r="E49" s="67"/>
      <c r="F49" s="67"/>
      <c r="G49" s="67"/>
      <c r="H49" s="67"/>
      <c r="I49" s="66"/>
    </row>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5" orientation="landscape" r:id="rId1"/>
  <headerFooter>
    <oddFooter>&amp;C_&amp;P_</oddFooter>
  </headerFooter>
  <rowBreaks count="1" manualBreakCount="1">
    <brk id="16"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44"/>
  <sheetViews>
    <sheetView rightToLeft="1" view="pageBreakPreview" zoomScaleNormal="100" zoomScaleSheetLayoutView="100" workbookViewId="0">
      <selection activeCell="G16" sqref="G16"/>
    </sheetView>
  </sheetViews>
  <sheetFormatPr defaultColWidth="9.140625" defaultRowHeight="12.75"/>
  <cols>
    <col min="1" max="1" width="20" style="13" customWidth="1"/>
    <col min="2" max="2" width="5.85546875" style="13" customWidth="1"/>
    <col min="3" max="9" width="5.85546875" style="3" customWidth="1"/>
    <col min="10" max="10" width="6.7109375" style="3" customWidth="1"/>
    <col min="11" max="11" width="22.5703125" style="13" customWidth="1"/>
    <col min="12" max="12" width="9" style="3" customWidth="1"/>
    <col min="13" max="13" width="3.5703125" style="3" customWidth="1"/>
    <col min="14" max="15" width="5.5703125" style="3" customWidth="1"/>
    <col min="16" max="16" width="6.140625" style="3" bestFit="1" customWidth="1"/>
    <col min="17" max="21" width="5.5703125" style="3" customWidth="1"/>
    <col min="22" max="24" width="4.7109375" style="3" customWidth="1"/>
    <col min="25" max="25" width="4.140625" style="3" customWidth="1"/>
    <col min="26" max="16384" width="9.140625" style="3"/>
  </cols>
  <sheetData>
    <row r="1" spans="1:16" ht="30.75">
      <c r="A1" s="528" t="s">
        <v>109</v>
      </c>
      <c r="B1" s="529"/>
      <c r="C1" s="529"/>
      <c r="D1" s="529"/>
      <c r="E1" s="529"/>
      <c r="F1" s="529"/>
      <c r="G1" s="529"/>
      <c r="H1" s="529"/>
      <c r="I1" s="529"/>
      <c r="J1" s="529"/>
      <c r="K1" s="530" t="s">
        <v>133</v>
      </c>
    </row>
    <row r="2" spans="1:16" ht="9" customHeight="1">
      <c r="A2" s="66"/>
      <c r="B2" s="67"/>
      <c r="C2" s="67"/>
      <c r="D2" s="67"/>
      <c r="E2" s="67"/>
      <c r="F2" s="67"/>
      <c r="G2" s="66"/>
      <c r="H2" s="67"/>
      <c r="I2" s="67"/>
      <c r="J2" s="67"/>
      <c r="K2" s="67"/>
    </row>
    <row r="3" spans="1:16" s="2" customFormat="1" ht="21.75">
      <c r="A3" s="646" t="s">
        <v>76</v>
      </c>
      <c r="B3" s="646"/>
      <c r="C3" s="646"/>
      <c r="D3" s="646"/>
      <c r="E3" s="646"/>
      <c r="F3" s="646"/>
      <c r="G3" s="646"/>
      <c r="H3" s="646"/>
      <c r="I3" s="646"/>
      <c r="J3" s="646"/>
      <c r="K3" s="646"/>
    </row>
    <row r="4" spans="1:16" s="2" customFormat="1" ht="18.75">
      <c r="A4" s="647" t="s">
        <v>473</v>
      </c>
      <c r="B4" s="647"/>
      <c r="C4" s="647"/>
      <c r="D4" s="647"/>
      <c r="E4" s="647"/>
      <c r="F4" s="647"/>
      <c r="G4" s="647"/>
      <c r="H4" s="647"/>
      <c r="I4" s="647"/>
      <c r="J4" s="647"/>
      <c r="K4" s="647"/>
    </row>
    <row r="5" spans="1:16" s="2" customFormat="1" ht="18">
      <c r="A5" s="629" t="s">
        <v>77</v>
      </c>
      <c r="B5" s="629"/>
      <c r="C5" s="629"/>
      <c r="D5" s="629"/>
      <c r="E5" s="629"/>
      <c r="F5" s="629"/>
      <c r="G5" s="629"/>
      <c r="H5" s="629"/>
      <c r="I5" s="629"/>
      <c r="J5" s="629"/>
      <c r="K5" s="629"/>
    </row>
    <row r="6" spans="1:16">
      <c r="A6" s="630" t="s">
        <v>477</v>
      </c>
      <c r="B6" s="630"/>
      <c r="C6" s="630"/>
      <c r="D6" s="630"/>
      <c r="E6" s="630"/>
      <c r="F6" s="630"/>
      <c r="G6" s="630"/>
      <c r="H6" s="630"/>
      <c r="I6" s="630"/>
      <c r="J6" s="630"/>
      <c r="K6" s="630"/>
    </row>
    <row r="7" spans="1:16" s="7" customFormat="1" ht="15.75">
      <c r="A7" s="4" t="s">
        <v>73</v>
      </c>
      <c r="B7" s="5"/>
      <c r="C7" s="5"/>
      <c r="D7" s="6"/>
      <c r="F7" s="5"/>
      <c r="H7" s="6"/>
      <c r="J7" s="5"/>
      <c r="K7" s="8" t="s">
        <v>74</v>
      </c>
    </row>
    <row r="8" spans="1:16" ht="34.5" customHeight="1" thickBot="1">
      <c r="A8" s="655" t="s">
        <v>332</v>
      </c>
      <c r="B8" s="651">
        <v>-20</v>
      </c>
      <c r="C8" s="651" t="s">
        <v>28</v>
      </c>
      <c r="D8" s="651" t="s">
        <v>29</v>
      </c>
      <c r="E8" s="651" t="s">
        <v>30</v>
      </c>
      <c r="F8" s="651" t="s">
        <v>31</v>
      </c>
      <c r="G8" s="651" t="s">
        <v>32</v>
      </c>
      <c r="H8" s="651" t="s">
        <v>33</v>
      </c>
      <c r="I8" s="651" t="s">
        <v>56</v>
      </c>
      <c r="J8" s="653" t="s">
        <v>1</v>
      </c>
      <c r="K8" s="657" t="s">
        <v>438</v>
      </c>
    </row>
    <row r="9" spans="1:16" s="10" customFormat="1" ht="39" customHeight="1" thickTop="1">
      <c r="A9" s="656"/>
      <c r="B9" s="652"/>
      <c r="C9" s="652"/>
      <c r="D9" s="652"/>
      <c r="E9" s="652"/>
      <c r="F9" s="652"/>
      <c r="G9" s="652"/>
      <c r="H9" s="652"/>
      <c r="I9" s="652"/>
      <c r="J9" s="654"/>
      <c r="K9" s="658"/>
      <c r="O9" s="81" t="s">
        <v>123</v>
      </c>
      <c r="P9" s="81" t="s">
        <v>124</v>
      </c>
    </row>
    <row r="10" spans="1:16" s="10" customFormat="1" ht="20.25" customHeight="1" thickBot="1">
      <c r="A10" s="248">
        <v>-20</v>
      </c>
      <c r="B10" s="24">
        <v>12</v>
      </c>
      <c r="C10" s="24">
        <v>4</v>
      </c>
      <c r="D10" s="24">
        <v>0</v>
      </c>
      <c r="E10" s="24">
        <v>0</v>
      </c>
      <c r="F10" s="24">
        <v>0</v>
      </c>
      <c r="G10" s="24">
        <v>0</v>
      </c>
      <c r="H10" s="24">
        <v>0</v>
      </c>
      <c r="I10" s="182">
        <v>0</v>
      </c>
      <c r="J10" s="29">
        <f>SUM(B10:I10)</f>
        <v>16</v>
      </c>
      <c r="K10" s="249">
        <v>-20</v>
      </c>
      <c r="N10" s="82">
        <v>-20</v>
      </c>
      <c r="O10" s="10">
        <f t="shared" ref="O10:O16" si="0">J10</f>
        <v>16</v>
      </c>
      <c r="P10" s="10">
        <f>B20</f>
        <v>130</v>
      </c>
    </row>
    <row r="11" spans="1:16" s="10" customFormat="1" ht="20.25" customHeight="1" thickTop="1" thickBot="1">
      <c r="A11" s="250" t="s">
        <v>2</v>
      </c>
      <c r="B11" s="26">
        <v>67</v>
      </c>
      <c r="C11" s="26">
        <v>143</v>
      </c>
      <c r="D11" s="26">
        <v>28</v>
      </c>
      <c r="E11" s="26">
        <v>4</v>
      </c>
      <c r="F11" s="26">
        <v>0</v>
      </c>
      <c r="G11" s="26">
        <v>0</v>
      </c>
      <c r="H11" s="26">
        <v>0</v>
      </c>
      <c r="I11" s="26">
        <v>0</v>
      </c>
      <c r="J11" s="27">
        <f t="shared" ref="J11:J18" si="1">SUM(B11:I11)</f>
        <v>242</v>
      </c>
      <c r="K11" s="251" t="s">
        <v>2</v>
      </c>
      <c r="N11" s="74" t="s">
        <v>2</v>
      </c>
      <c r="O11" s="10">
        <f t="shared" si="0"/>
        <v>242</v>
      </c>
      <c r="P11" s="10">
        <f>C20</f>
        <v>450</v>
      </c>
    </row>
    <row r="12" spans="1:16" s="10" customFormat="1" ht="20.25" customHeight="1" thickTop="1" thickBot="1">
      <c r="A12" s="252" t="s">
        <v>3</v>
      </c>
      <c r="B12" s="28">
        <v>43</v>
      </c>
      <c r="C12" s="28">
        <v>244</v>
      </c>
      <c r="D12" s="28">
        <v>187</v>
      </c>
      <c r="E12" s="28">
        <v>21</v>
      </c>
      <c r="F12" s="28">
        <v>6</v>
      </c>
      <c r="G12" s="28">
        <v>1</v>
      </c>
      <c r="H12" s="28">
        <v>0</v>
      </c>
      <c r="I12" s="28">
        <v>1</v>
      </c>
      <c r="J12" s="29">
        <f>SUM(B12:I12)</f>
        <v>503</v>
      </c>
      <c r="K12" s="253" t="s">
        <v>3</v>
      </c>
      <c r="N12" s="83" t="s">
        <v>3</v>
      </c>
      <c r="O12" s="10">
        <f t="shared" si="0"/>
        <v>503</v>
      </c>
      <c r="P12" s="3">
        <f>D20</f>
        <v>367</v>
      </c>
    </row>
    <row r="13" spans="1:16" s="10" customFormat="1" ht="20.25" customHeight="1" thickTop="1" thickBot="1">
      <c r="A13" s="250" t="s">
        <v>4</v>
      </c>
      <c r="B13" s="26">
        <v>5</v>
      </c>
      <c r="C13" s="26">
        <v>50</v>
      </c>
      <c r="D13" s="26">
        <v>104</v>
      </c>
      <c r="E13" s="26">
        <v>74</v>
      </c>
      <c r="F13" s="26">
        <v>25</v>
      </c>
      <c r="G13" s="26">
        <v>11</v>
      </c>
      <c r="H13" s="26">
        <v>1</v>
      </c>
      <c r="I13" s="26">
        <v>1</v>
      </c>
      <c r="J13" s="27">
        <f t="shared" si="1"/>
        <v>271</v>
      </c>
      <c r="K13" s="251" t="s">
        <v>4</v>
      </c>
      <c r="N13" s="74" t="s">
        <v>4</v>
      </c>
      <c r="O13" s="10">
        <f t="shared" si="0"/>
        <v>271</v>
      </c>
      <c r="P13" s="3">
        <f>E20</f>
        <v>167</v>
      </c>
    </row>
    <row r="14" spans="1:16" s="10" customFormat="1" ht="20.25" customHeight="1" thickTop="1" thickBot="1">
      <c r="A14" s="252" t="s">
        <v>5</v>
      </c>
      <c r="B14" s="28">
        <v>2</v>
      </c>
      <c r="C14" s="28">
        <v>7</v>
      </c>
      <c r="D14" s="28">
        <v>33</v>
      </c>
      <c r="E14" s="28">
        <v>43</v>
      </c>
      <c r="F14" s="28">
        <v>29</v>
      </c>
      <c r="G14" s="28">
        <v>10</v>
      </c>
      <c r="H14" s="28">
        <v>0</v>
      </c>
      <c r="I14" s="28">
        <v>0</v>
      </c>
      <c r="J14" s="29">
        <f t="shared" si="1"/>
        <v>124</v>
      </c>
      <c r="K14" s="253" t="s">
        <v>5</v>
      </c>
      <c r="N14" s="83" t="s">
        <v>5</v>
      </c>
      <c r="O14" s="10">
        <f t="shared" si="0"/>
        <v>124</v>
      </c>
      <c r="P14" s="3">
        <f>F20</f>
        <v>100</v>
      </c>
    </row>
    <row r="15" spans="1:16" s="10" customFormat="1" ht="20.25" customHeight="1" thickTop="1" thickBot="1">
      <c r="A15" s="250" t="s">
        <v>6</v>
      </c>
      <c r="B15" s="26">
        <v>1</v>
      </c>
      <c r="C15" s="26">
        <v>1</v>
      </c>
      <c r="D15" s="26">
        <v>11</v>
      </c>
      <c r="E15" s="26">
        <v>15</v>
      </c>
      <c r="F15" s="26">
        <v>22</v>
      </c>
      <c r="G15" s="26">
        <v>7</v>
      </c>
      <c r="H15" s="26">
        <v>3</v>
      </c>
      <c r="I15" s="26">
        <v>2</v>
      </c>
      <c r="J15" s="27">
        <f t="shared" si="1"/>
        <v>62</v>
      </c>
      <c r="K15" s="251" t="s">
        <v>6</v>
      </c>
      <c r="N15" s="74" t="s">
        <v>6</v>
      </c>
      <c r="O15" s="10">
        <f t="shared" si="0"/>
        <v>62</v>
      </c>
      <c r="P15" s="3">
        <f>G20</f>
        <v>42</v>
      </c>
    </row>
    <row r="16" spans="1:16" s="10" customFormat="1" ht="20.25" customHeight="1" thickTop="1" thickBot="1">
      <c r="A16" s="252" t="s">
        <v>7</v>
      </c>
      <c r="B16" s="28">
        <v>0</v>
      </c>
      <c r="C16" s="28">
        <v>0</v>
      </c>
      <c r="D16" s="28">
        <v>1</v>
      </c>
      <c r="E16" s="28">
        <v>5</v>
      </c>
      <c r="F16" s="28">
        <v>8</v>
      </c>
      <c r="G16" s="28">
        <v>10</v>
      </c>
      <c r="H16" s="28">
        <v>7</v>
      </c>
      <c r="I16" s="28">
        <v>1</v>
      </c>
      <c r="J16" s="29">
        <f t="shared" si="1"/>
        <v>32</v>
      </c>
      <c r="K16" s="253" t="s">
        <v>7</v>
      </c>
      <c r="N16" s="83" t="s">
        <v>7</v>
      </c>
      <c r="O16" s="10">
        <f t="shared" si="0"/>
        <v>32</v>
      </c>
      <c r="P16" s="3">
        <f>H20</f>
        <v>22</v>
      </c>
    </row>
    <row r="17" spans="1:21" s="10" customFormat="1" ht="20.25" customHeight="1" thickTop="1" thickBot="1">
      <c r="A17" s="250" t="s">
        <v>8</v>
      </c>
      <c r="B17" s="26">
        <v>0</v>
      </c>
      <c r="C17" s="26">
        <v>0</v>
      </c>
      <c r="D17" s="26">
        <v>0</v>
      </c>
      <c r="E17" s="26">
        <v>3</v>
      </c>
      <c r="F17" s="26">
        <v>6</v>
      </c>
      <c r="G17" s="26">
        <v>1</v>
      </c>
      <c r="H17" s="26">
        <v>5</v>
      </c>
      <c r="I17" s="26">
        <v>3</v>
      </c>
      <c r="J17" s="27">
        <f t="shared" si="1"/>
        <v>18</v>
      </c>
      <c r="K17" s="251" t="s">
        <v>8</v>
      </c>
      <c r="N17" s="74" t="s">
        <v>327</v>
      </c>
      <c r="O17" s="10">
        <f>J17+J18+J19</f>
        <v>39</v>
      </c>
      <c r="P17" s="3">
        <f>I20</f>
        <v>11</v>
      </c>
    </row>
    <row r="18" spans="1:21" s="10" customFormat="1" ht="20.25" customHeight="1" thickTop="1" thickBot="1">
      <c r="A18" s="252" t="s">
        <v>9</v>
      </c>
      <c r="B18" s="28">
        <v>0</v>
      </c>
      <c r="C18" s="28">
        <v>1</v>
      </c>
      <c r="D18" s="28">
        <v>1</v>
      </c>
      <c r="E18" s="28">
        <v>1</v>
      </c>
      <c r="F18" s="28">
        <v>1</v>
      </c>
      <c r="G18" s="28">
        <v>2</v>
      </c>
      <c r="H18" s="28">
        <v>2</v>
      </c>
      <c r="I18" s="28">
        <v>1</v>
      </c>
      <c r="J18" s="29">
        <f t="shared" si="1"/>
        <v>9</v>
      </c>
      <c r="K18" s="253" t="s">
        <v>9</v>
      </c>
      <c r="N18" s="83"/>
      <c r="O18" s="10">
        <f>SUM(O10:O17)</f>
        <v>1289</v>
      </c>
      <c r="P18" s="10">
        <f>SUM(P10:P17)</f>
        <v>1289</v>
      </c>
    </row>
    <row r="19" spans="1:21" s="10" customFormat="1" ht="20.25" customHeight="1" thickTop="1">
      <c r="A19" s="254" t="s">
        <v>10</v>
      </c>
      <c r="B19" s="31">
        <v>0</v>
      </c>
      <c r="C19" s="31">
        <v>0</v>
      </c>
      <c r="D19" s="31">
        <v>2</v>
      </c>
      <c r="E19" s="31">
        <v>1</v>
      </c>
      <c r="F19" s="31">
        <v>3</v>
      </c>
      <c r="G19" s="31">
        <v>0</v>
      </c>
      <c r="H19" s="31">
        <v>4</v>
      </c>
      <c r="I19" s="31">
        <v>2</v>
      </c>
      <c r="J19" s="32">
        <f>SUM(B19:I19)</f>
        <v>12</v>
      </c>
      <c r="K19" s="255" t="s">
        <v>10</v>
      </c>
      <c r="N19" s="75"/>
      <c r="P19" s="3"/>
    </row>
    <row r="20" spans="1:21" s="10" customFormat="1" ht="20.25" customHeight="1">
      <c r="A20" s="237" t="s">
        <v>24</v>
      </c>
      <c r="B20" s="256">
        <f>SUM(B10:B19)</f>
        <v>130</v>
      </c>
      <c r="C20" s="256">
        <f t="shared" ref="C20:I20" si="2">SUM(C10:C19)</f>
        <v>450</v>
      </c>
      <c r="D20" s="256">
        <f t="shared" si="2"/>
        <v>367</v>
      </c>
      <c r="E20" s="256">
        <f>SUM(E10:E19)</f>
        <v>167</v>
      </c>
      <c r="F20" s="256">
        <f>SUM(F10:F19)</f>
        <v>100</v>
      </c>
      <c r="G20" s="256">
        <f t="shared" si="2"/>
        <v>42</v>
      </c>
      <c r="H20" s="256">
        <f t="shared" si="2"/>
        <v>22</v>
      </c>
      <c r="I20" s="256">
        <f t="shared" si="2"/>
        <v>11</v>
      </c>
      <c r="J20" s="256">
        <f>SUM(J10:J19)</f>
        <v>1289</v>
      </c>
      <c r="K20" s="257" t="s">
        <v>25</v>
      </c>
    </row>
    <row r="21" spans="1:21" ht="13.5" customHeight="1">
      <c r="A21" s="67"/>
      <c r="B21" s="67"/>
      <c r="C21" s="67"/>
      <c r="D21" s="67"/>
      <c r="E21" s="67"/>
      <c r="F21" s="67"/>
      <c r="G21" s="67"/>
      <c r="H21" s="67"/>
      <c r="I21" s="67"/>
      <c r="J21" s="67"/>
      <c r="K21" s="67"/>
      <c r="U21" s="10"/>
    </row>
    <row r="22" spans="1:21">
      <c r="A22" s="66"/>
      <c r="B22" s="66"/>
      <c r="C22" s="67"/>
      <c r="D22" s="67"/>
      <c r="E22" s="67"/>
      <c r="F22" s="67"/>
      <c r="G22" s="67"/>
      <c r="H22" s="67"/>
      <c r="I22" s="67"/>
      <c r="J22" s="67"/>
      <c r="K22" s="66"/>
      <c r="U22" s="10"/>
    </row>
    <row r="23" spans="1:21" ht="18" customHeight="1">
      <c r="A23" s="66"/>
      <c r="B23" s="66"/>
      <c r="C23" s="67"/>
      <c r="D23" s="67"/>
      <c r="E23" s="67"/>
      <c r="F23" s="67"/>
      <c r="G23" s="67"/>
      <c r="H23" s="67"/>
      <c r="I23" s="67"/>
      <c r="J23" s="67"/>
      <c r="K23" s="66"/>
    </row>
    <row r="24" spans="1:21" ht="18" customHeight="1">
      <c r="A24" s="66"/>
      <c r="B24" s="66"/>
      <c r="C24" s="67"/>
      <c r="D24" s="67"/>
      <c r="E24" s="67"/>
      <c r="F24" s="67"/>
      <c r="G24" s="67"/>
      <c r="H24" s="67"/>
      <c r="I24" s="67"/>
      <c r="J24" s="67"/>
      <c r="K24" s="66"/>
    </row>
    <row r="25" spans="1:21" ht="18" customHeight="1">
      <c r="A25" s="66"/>
      <c r="B25" s="66"/>
      <c r="C25" s="67"/>
      <c r="D25" s="67"/>
      <c r="E25" s="67"/>
      <c r="F25" s="67"/>
      <c r="G25" s="67"/>
      <c r="H25" s="67"/>
      <c r="I25" s="67"/>
      <c r="J25" s="67"/>
      <c r="K25" s="66"/>
    </row>
    <row r="26" spans="1:21" ht="18" customHeight="1">
      <c r="A26" s="66"/>
      <c r="B26" s="66"/>
      <c r="C26" s="67"/>
      <c r="D26" s="67"/>
      <c r="E26" s="67"/>
      <c r="F26" s="67"/>
      <c r="G26" s="67"/>
      <c r="H26" s="67"/>
      <c r="I26" s="67"/>
      <c r="J26" s="67"/>
      <c r="K26" s="66"/>
    </row>
    <row r="27" spans="1:21" ht="18" customHeight="1">
      <c r="A27" s="66"/>
      <c r="B27" s="66"/>
      <c r="C27" s="67"/>
      <c r="D27" s="67"/>
      <c r="E27" s="67"/>
      <c r="F27" s="67"/>
      <c r="G27" s="67"/>
      <c r="H27" s="67"/>
      <c r="I27" s="67"/>
      <c r="J27" s="67"/>
      <c r="K27" s="66"/>
    </row>
    <row r="28" spans="1:21" ht="18" customHeight="1">
      <c r="A28" s="66"/>
      <c r="B28" s="66"/>
      <c r="C28" s="67"/>
      <c r="D28" s="67"/>
      <c r="E28" s="67"/>
      <c r="F28" s="67"/>
      <c r="G28" s="67"/>
      <c r="H28" s="67"/>
      <c r="I28" s="67"/>
      <c r="J28" s="67"/>
      <c r="K28" s="66"/>
    </row>
    <row r="29" spans="1:21" ht="18" customHeight="1">
      <c r="A29" s="66"/>
      <c r="B29" s="66"/>
      <c r="C29" s="67"/>
      <c r="D29" s="67"/>
      <c r="E29" s="67"/>
      <c r="F29" s="67"/>
      <c r="G29" s="67"/>
      <c r="H29" s="67"/>
      <c r="I29" s="67"/>
      <c r="J29" s="67"/>
      <c r="K29" s="66"/>
      <c r="N29" s="88"/>
    </row>
    <row r="30" spans="1:21" ht="18" customHeight="1">
      <c r="A30" s="66"/>
      <c r="B30" s="66"/>
      <c r="C30" s="67"/>
      <c r="D30" s="67"/>
      <c r="E30" s="67"/>
      <c r="F30" s="67"/>
      <c r="G30" s="67"/>
      <c r="H30" s="67"/>
      <c r="I30" s="67"/>
      <c r="J30" s="67"/>
      <c r="K30" s="66"/>
    </row>
    <row r="31" spans="1:21" ht="18" customHeight="1">
      <c r="A31" s="66"/>
      <c r="B31" s="66"/>
      <c r="C31" s="67"/>
      <c r="D31" s="67"/>
      <c r="E31" s="67"/>
      <c r="F31" s="67"/>
      <c r="G31" s="67"/>
      <c r="H31" s="67"/>
      <c r="I31" s="67"/>
      <c r="J31" s="67"/>
      <c r="K31" s="66"/>
    </row>
    <row r="32" spans="1:21" ht="18" customHeight="1">
      <c r="A32" s="66"/>
      <c r="B32" s="66"/>
      <c r="C32" s="67"/>
      <c r="D32" s="67"/>
      <c r="E32" s="67"/>
      <c r="F32" s="67"/>
      <c r="G32" s="67"/>
      <c r="H32" s="67"/>
      <c r="I32" s="67"/>
      <c r="J32" s="67"/>
      <c r="K32" s="66"/>
    </row>
    <row r="33" spans="1:11" ht="18" customHeight="1">
      <c r="A33" s="66"/>
      <c r="B33" s="66"/>
      <c r="C33" s="67"/>
      <c r="D33" s="67"/>
      <c r="E33" s="67"/>
      <c r="F33" s="67"/>
      <c r="G33" s="67"/>
      <c r="H33" s="67"/>
      <c r="I33" s="67"/>
      <c r="J33" s="67"/>
      <c r="K33" s="66"/>
    </row>
    <row r="34" spans="1:11" ht="18" customHeight="1">
      <c r="A34" s="66"/>
      <c r="B34" s="66"/>
      <c r="C34" s="67"/>
      <c r="D34" s="67"/>
      <c r="E34" s="67"/>
      <c r="F34" s="67"/>
      <c r="G34" s="67"/>
      <c r="H34" s="67"/>
      <c r="I34" s="67"/>
      <c r="J34" s="67"/>
      <c r="K34" s="66"/>
    </row>
    <row r="35" spans="1:11" ht="18" customHeight="1">
      <c r="A35" s="66"/>
      <c r="B35" s="66"/>
      <c r="C35" s="67"/>
      <c r="D35" s="67"/>
      <c r="E35" s="67"/>
      <c r="F35" s="67"/>
      <c r="G35" s="67"/>
      <c r="H35" s="67"/>
      <c r="I35" s="67"/>
      <c r="J35" s="67"/>
      <c r="K35" s="66"/>
    </row>
    <row r="36" spans="1:11" ht="18" customHeight="1">
      <c r="A36" s="66"/>
      <c r="B36" s="66"/>
      <c r="C36" s="67"/>
      <c r="D36" s="67"/>
      <c r="E36" s="67"/>
      <c r="F36" s="67"/>
      <c r="G36" s="67"/>
      <c r="H36" s="67"/>
      <c r="I36" s="67"/>
      <c r="J36" s="67"/>
      <c r="K36" s="66"/>
    </row>
    <row r="37" spans="1:11" ht="18" customHeight="1">
      <c r="A37" s="66"/>
      <c r="B37" s="66"/>
      <c r="C37" s="67"/>
      <c r="D37" s="67"/>
      <c r="E37" s="67"/>
      <c r="F37" s="67"/>
      <c r="G37" s="67"/>
      <c r="H37" s="67"/>
      <c r="I37" s="67"/>
      <c r="J37" s="67"/>
      <c r="K37" s="66"/>
    </row>
    <row r="38" spans="1:11" ht="18" customHeight="1">
      <c r="A38" s="66"/>
      <c r="B38" s="66"/>
      <c r="C38" s="67"/>
      <c r="D38" s="67"/>
      <c r="E38" s="67"/>
      <c r="F38" s="67"/>
      <c r="G38" s="67"/>
      <c r="H38" s="67"/>
      <c r="I38" s="67"/>
      <c r="J38" s="67"/>
      <c r="K38" s="66"/>
    </row>
    <row r="39" spans="1:11" ht="18" customHeight="1">
      <c r="A39" s="66"/>
      <c r="B39" s="66"/>
      <c r="C39" s="67"/>
      <c r="D39" s="67"/>
      <c r="E39" s="67"/>
      <c r="F39" s="67"/>
      <c r="G39" s="67"/>
      <c r="H39" s="67"/>
      <c r="I39" s="67"/>
      <c r="J39" s="67"/>
      <c r="K39" s="66"/>
    </row>
    <row r="40" spans="1:11" ht="18" customHeight="1">
      <c r="A40" s="66"/>
      <c r="B40" s="66"/>
      <c r="C40" s="67"/>
      <c r="D40" s="67"/>
      <c r="E40" s="67"/>
      <c r="F40" s="67"/>
      <c r="G40" s="67"/>
      <c r="H40" s="67"/>
      <c r="I40" s="67"/>
      <c r="J40" s="67"/>
      <c r="K40" s="66"/>
    </row>
    <row r="41" spans="1:11" ht="18" customHeight="1">
      <c r="A41" s="66"/>
      <c r="B41" s="66"/>
      <c r="C41" s="67"/>
      <c r="D41" s="67"/>
      <c r="E41" s="67"/>
      <c r="F41" s="67"/>
      <c r="G41" s="67"/>
      <c r="H41" s="67"/>
      <c r="I41" s="67"/>
      <c r="J41" s="67"/>
      <c r="K41" s="66"/>
    </row>
    <row r="42" spans="1:11" ht="26.25" customHeight="1">
      <c r="A42" s="66"/>
      <c r="B42" s="66"/>
      <c r="C42" s="67"/>
      <c r="D42" s="67"/>
      <c r="E42" s="67"/>
      <c r="F42" s="67"/>
      <c r="G42" s="67"/>
      <c r="H42" s="67"/>
      <c r="I42" s="67"/>
      <c r="J42" s="67"/>
      <c r="K42" s="66"/>
    </row>
    <row r="43" spans="1:11">
      <c r="A43" s="66"/>
      <c r="B43" s="66"/>
      <c r="C43" s="67"/>
      <c r="D43" s="67"/>
      <c r="E43" s="67"/>
      <c r="F43" s="67"/>
      <c r="G43" s="67"/>
      <c r="H43" s="67"/>
      <c r="I43" s="67"/>
      <c r="J43" s="67"/>
      <c r="K43" s="66"/>
    </row>
    <row r="44" spans="1:11">
      <c r="A44" s="66"/>
      <c r="B44" s="66"/>
      <c r="C44" s="67"/>
      <c r="D44" s="67"/>
      <c r="E44" s="67"/>
      <c r="F44" s="67"/>
      <c r="G44" s="67"/>
      <c r="H44" s="67"/>
      <c r="I44" s="67"/>
      <c r="J44" s="67"/>
      <c r="K44" s="66"/>
    </row>
  </sheetData>
  <mergeCells count="15">
    <mergeCell ref="H8:H9"/>
    <mergeCell ref="I8:I9"/>
    <mergeCell ref="J8:J9"/>
    <mergeCell ref="A3:K3"/>
    <mergeCell ref="A4:K4"/>
    <mergeCell ref="A5:K5"/>
    <mergeCell ref="A6:K6"/>
    <mergeCell ref="A8:A9"/>
    <mergeCell ref="B8:B9"/>
    <mergeCell ref="C8:C9"/>
    <mergeCell ref="D8:D9"/>
    <mergeCell ref="E8:E9"/>
    <mergeCell ref="F8:F9"/>
    <mergeCell ref="K8:K9"/>
    <mergeCell ref="G8:G9"/>
  </mergeCells>
  <printOptions horizontalCentered="1"/>
  <pageMargins left="0" right="0" top="0.47244094488188981" bottom="0" header="0" footer="0"/>
  <pageSetup paperSize="11" scale="88" orientation="landscape" r:id="rId1"/>
  <headerFooter alignWithMargins="0">
    <oddFooter>&amp;C_&amp;P_</oddFooter>
  </headerFooter>
  <rowBreaks count="1" manualBreakCount="1">
    <brk id="20"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17"/>
  <sheetViews>
    <sheetView rightToLeft="1" view="pageBreakPreview" zoomScaleNormal="100" zoomScaleSheetLayoutView="100" workbookViewId="0">
      <selection activeCell="C11" sqref="C11"/>
    </sheetView>
  </sheetViews>
  <sheetFormatPr defaultColWidth="9.140625" defaultRowHeight="12.75"/>
  <cols>
    <col min="1" max="1" width="20.28515625" style="13" customWidth="1"/>
    <col min="2" max="2" width="9.42578125" style="159" customWidth="1"/>
    <col min="3" max="3" width="9.85546875" style="159" customWidth="1"/>
    <col min="4" max="7" width="10.140625" style="13" customWidth="1"/>
    <col min="8" max="8" width="20" style="13" customWidth="1"/>
    <col min="9" max="9" width="15.140625" style="3" customWidth="1"/>
    <col min="10" max="13" width="6.42578125" style="3" customWidth="1"/>
    <col min="14" max="16384" width="9.140625" style="3"/>
  </cols>
  <sheetData>
    <row r="1" spans="1:13" ht="30.75">
      <c r="A1" s="528" t="s">
        <v>109</v>
      </c>
      <c r="B1" s="528"/>
      <c r="C1" s="528"/>
      <c r="D1" s="529"/>
      <c r="E1" s="529"/>
      <c r="F1" s="529"/>
      <c r="G1" s="529"/>
      <c r="H1" s="530" t="s">
        <v>133</v>
      </c>
    </row>
    <row r="2" spans="1:13">
      <c r="A2" s="66"/>
      <c r="B2" s="163"/>
      <c r="C2" s="163"/>
      <c r="D2" s="67"/>
      <c r="E2" s="67"/>
      <c r="F2" s="67"/>
      <c r="G2" s="67"/>
      <c r="H2" s="67"/>
      <c r="I2" s="67"/>
    </row>
    <row r="3" spans="1:13" s="2" customFormat="1" ht="21.75">
      <c r="A3" s="627" t="s">
        <v>148</v>
      </c>
      <c r="B3" s="627"/>
      <c r="C3" s="627"/>
      <c r="D3" s="627"/>
      <c r="E3" s="627"/>
      <c r="F3" s="627"/>
      <c r="G3" s="627"/>
      <c r="H3" s="627"/>
    </row>
    <row r="4" spans="1:13" s="2" customFormat="1" ht="18.75">
      <c r="A4" s="628" t="s">
        <v>475</v>
      </c>
      <c r="B4" s="628"/>
      <c r="C4" s="628"/>
      <c r="D4" s="628"/>
      <c r="E4" s="628"/>
      <c r="F4" s="628"/>
      <c r="G4" s="628"/>
      <c r="H4" s="628"/>
    </row>
    <row r="5" spans="1:13" s="2" customFormat="1" ht="18">
      <c r="A5" s="629" t="s">
        <v>328</v>
      </c>
      <c r="B5" s="629"/>
      <c r="C5" s="629"/>
      <c r="D5" s="629"/>
      <c r="E5" s="629"/>
      <c r="F5" s="629"/>
      <c r="G5" s="629"/>
      <c r="H5" s="629"/>
    </row>
    <row r="6" spans="1:13">
      <c r="A6" s="630" t="s">
        <v>472</v>
      </c>
      <c r="B6" s="630"/>
      <c r="C6" s="630"/>
      <c r="D6" s="630"/>
      <c r="E6" s="630"/>
      <c r="F6" s="630"/>
      <c r="G6" s="630"/>
      <c r="H6" s="630"/>
    </row>
    <row r="7" spans="1:13" s="7" customFormat="1" ht="15.75">
      <c r="A7" s="4" t="s">
        <v>358</v>
      </c>
      <c r="B7" s="158"/>
      <c r="C7" s="158"/>
      <c r="D7" s="4"/>
      <c r="E7" s="4"/>
      <c r="F7" s="4"/>
      <c r="G7" s="4"/>
      <c r="H7" s="8" t="s">
        <v>359</v>
      </c>
      <c r="J7" s="5"/>
      <c r="L7" s="5"/>
      <c r="M7" s="5"/>
    </row>
    <row r="8" spans="1:13" ht="36.75" customHeight="1">
      <c r="A8" s="659" t="s">
        <v>152</v>
      </c>
      <c r="B8" s="633" t="s">
        <v>469</v>
      </c>
      <c r="C8" s="633"/>
      <c r="D8" s="633" t="s">
        <v>549</v>
      </c>
      <c r="E8" s="633"/>
      <c r="F8" s="633" t="s">
        <v>470</v>
      </c>
      <c r="G8" s="633"/>
      <c r="H8" s="661" t="s">
        <v>153</v>
      </c>
    </row>
    <row r="9" spans="1:13" s="9" customFormat="1" ht="30" customHeight="1">
      <c r="A9" s="660"/>
      <c r="B9" s="239" t="s">
        <v>304</v>
      </c>
      <c r="C9" s="239" t="s">
        <v>296</v>
      </c>
      <c r="D9" s="239" t="s">
        <v>304</v>
      </c>
      <c r="E9" s="239" t="s">
        <v>296</v>
      </c>
      <c r="F9" s="239" t="s">
        <v>304</v>
      </c>
      <c r="G9" s="239" t="s">
        <v>296</v>
      </c>
      <c r="H9" s="662"/>
    </row>
    <row r="10" spans="1:13" s="10" customFormat="1" ht="22.5" customHeight="1" thickBot="1">
      <c r="A10" s="227" t="s">
        <v>96</v>
      </c>
      <c r="B10" s="258">
        <v>236</v>
      </c>
      <c r="C10" s="290">
        <f>B10/$B$16%</f>
        <v>63.101604278074859</v>
      </c>
      <c r="D10" s="258">
        <v>405</v>
      </c>
      <c r="E10" s="290">
        <f t="shared" ref="E10:E15" si="0">D10/$D$16%</f>
        <v>64.696485623003198</v>
      </c>
      <c r="F10" s="258">
        <v>369</v>
      </c>
      <c r="G10" s="290">
        <f t="shared" ref="G10" si="1">F10/$F$16%</f>
        <v>62.016806722689076</v>
      </c>
      <c r="H10" s="229" t="s">
        <v>135</v>
      </c>
    </row>
    <row r="11" spans="1:13" s="10" customFormat="1" ht="22.5" customHeight="1" thickTop="1" thickBot="1">
      <c r="A11" s="230" t="s">
        <v>83</v>
      </c>
      <c r="B11" s="259">
        <v>13</v>
      </c>
      <c r="C11" s="291">
        <f t="shared" ref="C11:C15" si="2">B11/$B$16%</f>
        <v>3.475935828877005</v>
      </c>
      <c r="D11" s="259">
        <v>18</v>
      </c>
      <c r="E11" s="291">
        <f t="shared" si="0"/>
        <v>2.8753993610223643</v>
      </c>
      <c r="F11" s="259">
        <v>22</v>
      </c>
      <c r="G11" s="291">
        <f>F11/$F$16%</f>
        <v>3.6974789915966384</v>
      </c>
      <c r="H11" s="232" t="s">
        <v>78</v>
      </c>
    </row>
    <row r="12" spans="1:13" s="10" customFormat="1" ht="22.5" customHeight="1" thickTop="1" thickBot="1">
      <c r="A12" s="233" t="s">
        <v>84</v>
      </c>
      <c r="B12" s="260">
        <v>98</v>
      </c>
      <c r="C12" s="292">
        <f t="shared" si="2"/>
        <v>26.203208556149733</v>
      </c>
      <c r="D12" s="260">
        <v>170</v>
      </c>
      <c r="E12" s="292">
        <f t="shared" si="0"/>
        <v>27.156549520766774</v>
      </c>
      <c r="F12" s="260">
        <v>159</v>
      </c>
      <c r="G12" s="292">
        <f t="shared" ref="G12:G15" si="3">F12/$F$16%</f>
        <v>26.72268907563025</v>
      </c>
      <c r="H12" s="234" t="s">
        <v>79</v>
      </c>
    </row>
    <row r="13" spans="1:13" s="10" customFormat="1" ht="22.5" customHeight="1" thickTop="1" thickBot="1">
      <c r="A13" s="230" t="s">
        <v>85</v>
      </c>
      <c r="B13" s="259">
        <v>13</v>
      </c>
      <c r="C13" s="291">
        <f t="shared" si="2"/>
        <v>3.475935828877005</v>
      </c>
      <c r="D13" s="259">
        <v>21</v>
      </c>
      <c r="E13" s="291">
        <f t="shared" si="0"/>
        <v>3.3546325878594252</v>
      </c>
      <c r="F13" s="259">
        <v>33</v>
      </c>
      <c r="G13" s="291">
        <f t="shared" si="3"/>
        <v>5.5462184873949578</v>
      </c>
      <c r="H13" s="232" t="s">
        <v>80</v>
      </c>
    </row>
    <row r="14" spans="1:13" s="10" customFormat="1" ht="22.5" customHeight="1" thickTop="1" thickBot="1">
      <c r="A14" s="233" t="s">
        <v>86</v>
      </c>
      <c r="B14" s="260">
        <v>3</v>
      </c>
      <c r="C14" s="292">
        <f t="shared" si="2"/>
        <v>0.80213903743315507</v>
      </c>
      <c r="D14" s="260">
        <v>5</v>
      </c>
      <c r="E14" s="292">
        <f t="shared" si="0"/>
        <v>0.79872204472843455</v>
      </c>
      <c r="F14" s="260">
        <v>3</v>
      </c>
      <c r="G14" s="292">
        <f t="shared" si="3"/>
        <v>0.50420168067226889</v>
      </c>
      <c r="H14" s="234" t="s">
        <v>81</v>
      </c>
    </row>
    <row r="15" spans="1:13" s="10" customFormat="1" ht="22.5" customHeight="1" thickTop="1">
      <c r="A15" s="235" t="s">
        <v>87</v>
      </c>
      <c r="B15" s="259">
        <v>11</v>
      </c>
      <c r="C15" s="291">
        <f t="shared" si="2"/>
        <v>2.9411764705882351</v>
      </c>
      <c r="D15" s="259">
        <v>7</v>
      </c>
      <c r="E15" s="291">
        <f t="shared" si="0"/>
        <v>1.1182108626198084</v>
      </c>
      <c r="F15" s="259">
        <v>9</v>
      </c>
      <c r="G15" s="291">
        <f t="shared" si="3"/>
        <v>1.5126050420168067</v>
      </c>
      <c r="H15" s="236" t="s">
        <v>82</v>
      </c>
    </row>
    <row r="16" spans="1:13" s="10" customFormat="1" ht="24" customHeight="1">
      <c r="A16" s="237" t="s">
        <v>24</v>
      </c>
      <c r="B16" s="303">
        <f t="shared" ref="B16:G16" si="4">SUM(B10:B15)</f>
        <v>374</v>
      </c>
      <c r="C16" s="304">
        <f t="shared" si="4"/>
        <v>99.999999999999972</v>
      </c>
      <c r="D16" s="303">
        <f t="shared" si="4"/>
        <v>626</v>
      </c>
      <c r="E16" s="304">
        <f t="shared" si="4"/>
        <v>100</v>
      </c>
      <c r="F16" s="303">
        <f t="shared" si="4"/>
        <v>595</v>
      </c>
      <c r="G16" s="304">
        <f t="shared" si="4"/>
        <v>99.999999999999972</v>
      </c>
      <c r="H16" s="238" t="s">
        <v>25</v>
      </c>
    </row>
    <row r="17" s="12" customFormat="1"/>
  </sheetData>
  <mergeCells count="9">
    <mergeCell ref="A3:H3"/>
    <mergeCell ref="A4:H4"/>
    <mergeCell ref="A5:H5"/>
    <mergeCell ref="A6:H6"/>
    <mergeCell ref="A8:A9"/>
    <mergeCell ref="F8:G8"/>
    <mergeCell ref="H8:H9"/>
    <mergeCell ref="D8:E8"/>
    <mergeCell ref="B8:C8"/>
  </mergeCells>
  <printOptions horizontalCentered="1"/>
  <pageMargins left="0" right="0" top="0.47244094488188981" bottom="0" header="0" footer="0"/>
  <pageSetup paperSize="11" scale="92" orientation="landscape" r:id="rId1"/>
  <headerFooter alignWithMargins="0">
    <oddFooter>&amp;C_&amp;P_</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46"/>
  <sheetViews>
    <sheetView rightToLeft="1" view="pageBreakPreview" zoomScaleNormal="100" zoomScaleSheetLayoutView="100" workbookViewId="0">
      <selection activeCell="C11" sqref="C11"/>
    </sheetView>
  </sheetViews>
  <sheetFormatPr defaultColWidth="9.140625" defaultRowHeight="12.75"/>
  <cols>
    <col min="1" max="1" width="19.140625" style="13" customWidth="1"/>
    <col min="2" max="2" width="11.5703125" style="3" bestFit="1" customWidth="1"/>
    <col min="3" max="3" width="12.28515625" style="3" bestFit="1" customWidth="1"/>
    <col min="4" max="4" width="10.85546875" style="3" bestFit="1" customWidth="1"/>
    <col min="5" max="5" width="11.5703125" style="3" bestFit="1" customWidth="1"/>
    <col min="6" max="6" width="7" style="3" customWidth="1"/>
    <col min="7" max="7" width="20" style="13" customWidth="1"/>
    <col min="8" max="16384" width="9.140625" style="3"/>
  </cols>
  <sheetData>
    <row r="1" spans="1:15" ht="30.75">
      <c r="A1" s="528" t="s">
        <v>109</v>
      </c>
      <c r="B1" s="529"/>
      <c r="C1" s="529"/>
      <c r="D1" s="529"/>
      <c r="E1" s="529"/>
      <c r="F1" s="529"/>
      <c r="G1" s="530" t="s">
        <v>133</v>
      </c>
    </row>
    <row r="2" spans="1:15">
      <c r="A2" s="66"/>
      <c r="B2" s="67"/>
      <c r="C2" s="67"/>
      <c r="D2" s="67"/>
      <c r="E2" s="67"/>
      <c r="F2" s="67"/>
      <c r="G2" s="66"/>
    </row>
    <row r="3" spans="1:15" s="2" customFormat="1" ht="21.75">
      <c r="A3" s="627" t="s">
        <v>13</v>
      </c>
      <c r="B3" s="627"/>
      <c r="C3" s="627"/>
      <c r="D3" s="627"/>
      <c r="E3" s="627"/>
      <c r="F3" s="627"/>
      <c r="G3" s="627"/>
    </row>
    <row r="4" spans="1:15" s="2" customFormat="1" ht="18.75">
      <c r="A4" s="628" t="s">
        <v>473</v>
      </c>
      <c r="B4" s="628"/>
      <c r="C4" s="628"/>
      <c r="D4" s="628"/>
      <c r="E4" s="628"/>
      <c r="F4" s="628"/>
      <c r="G4" s="628"/>
    </row>
    <row r="5" spans="1:15" s="2" customFormat="1" ht="18">
      <c r="A5" s="663" t="s">
        <v>88</v>
      </c>
      <c r="B5" s="629"/>
      <c r="C5" s="629"/>
      <c r="D5" s="629"/>
      <c r="E5" s="629"/>
      <c r="F5" s="629"/>
      <c r="G5" s="629"/>
    </row>
    <row r="6" spans="1:15">
      <c r="A6" s="630" t="s">
        <v>474</v>
      </c>
      <c r="B6" s="630"/>
      <c r="C6" s="630"/>
      <c r="D6" s="630"/>
      <c r="E6" s="630"/>
      <c r="F6" s="630"/>
      <c r="G6" s="630"/>
    </row>
    <row r="7" spans="1:15" s="7" customFormat="1" ht="15.75">
      <c r="A7" s="4" t="s">
        <v>136</v>
      </c>
      <c r="B7" s="5"/>
      <c r="C7" s="5"/>
      <c r="D7" s="6"/>
      <c r="F7" s="5"/>
      <c r="G7" s="8" t="s">
        <v>229</v>
      </c>
      <c r="H7" s="6"/>
      <c r="J7" s="5"/>
      <c r="L7" s="5"/>
      <c r="M7" s="5"/>
    </row>
    <row r="8" spans="1:15" ht="39" customHeight="1" thickBot="1">
      <c r="A8" s="664" t="s">
        <v>334</v>
      </c>
      <c r="B8" s="666" t="s">
        <v>351</v>
      </c>
      <c r="C8" s="666" t="s">
        <v>352</v>
      </c>
      <c r="D8" s="666" t="s">
        <v>353</v>
      </c>
      <c r="E8" s="666" t="s">
        <v>354</v>
      </c>
      <c r="F8" s="653" t="s">
        <v>1</v>
      </c>
      <c r="G8" s="670" t="s">
        <v>457</v>
      </c>
      <c r="K8" s="668" t="s">
        <v>292</v>
      </c>
      <c r="L8" s="668" t="s">
        <v>291</v>
      </c>
      <c r="M8" s="668" t="s">
        <v>290</v>
      </c>
      <c r="N8" s="668" t="s">
        <v>289</v>
      </c>
    </row>
    <row r="9" spans="1:15" s="10" customFormat="1" ht="33" customHeight="1" thickTop="1">
      <c r="A9" s="665"/>
      <c r="B9" s="667"/>
      <c r="C9" s="667"/>
      <c r="D9" s="667"/>
      <c r="E9" s="667"/>
      <c r="F9" s="654"/>
      <c r="G9" s="671"/>
      <c r="I9" s="18"/>
      <c r="J9" s="18"/>
      <c r="K9" s="669"/>
      <c r="L9" s="669"/>
      <c r="M9" s="669"/>
      <c r="N9" s="669"/>
    </row>
    <row r="10" spans="1:15" s="10" customFormat="1" ht="26.1" customHeight="1" thickBot="1">
      <c r="A10" s="77" t="s">
        <v>96</v>
      </c>
      <c r="B10" s="145">
        <v>190</v>
      </c>
      <c r="C10" s="145">
        <v>141</v>
      </c>
      <c r="D10" s="145">
        <v>25</v>
      </c>
      <c r="E10" s="145">
        <v>13</v>
      </c>
      <c r="F10" s="146">
        <f>SUM(B10:E10)</f>
        <v>369</v>
      </c>
      <c r="G10" s="123" t="s">
        <v>135</v>
      </c>
      <c r="H10" s="10">
        <f>SUM(B10:G10)</f>
        <v>738</v>
      </c>
      <c r="K10" s="177">
        <f>B17</f>
        <v>49.579831932773111</v>
      </c>
      <c r="L10" s="177">
        <f>C17</f>
        <v>37.983193277310924</v>
      </c>
      <c r="M10" s="177">
        <f t="shared" ref="M10:N10" si="0">D17</f>
        <v>9.5798319327731107</v>
      </c>
      <c r="N10" s="177">
        <f t="shared" si="0"/>
        <v>2.8571428571428572</v>
      </c>
      <c r="O10" s="177">
        <f>N10+M10+L10+K10</f>
        <v>100</v>
      </c>
    </row>
    <row r="11" spans="1:15" s="10" customFormat="1" ht="26.1" customHeight="1" thickBot="1">
      <c r="A11" s="78" t="s">
        <v>83</v>
      </c>
      <c r="B11" s="44">
        <v>10</v>
      </c>
      <c r="C11" s="44">
        <v>8</v>
      </c>
      <c r="D11" s="44">
        <v>3</v>
      </c>
      <c r="E11" s="44">
        <v>1</v>
      </c>
      <c r="F11" s="147">
        <f t="shared" ref="F11:F15" si="1">SUM(B11:E11)</f>
        <v>22</v>
      </c>
      <c r="G11" s="124" t="s">
        <v>78</v>
      </c>
    </row>
    <row r="12" spans="1:15" s="10" customFormat="1" ht="26.1" customHeight="1" thickBot="1">
      <c r="A12" s="79" t="s">
        <v>84</v>
      </c>
      <c r="B12" s="148">
        <v>73</v>
      </c>
      <c r="C12" s="148">
        <v>63</v>
      </c>
      <c r="D12" s="148">
        <v>20</v>
      </c>
      <c r="E12" s="148">
        <v>3</v>
      </c>
      <c r="F12" s="149">
        <f t="shared" si="1"/>
        <v>159</v>
      </c>
      <c r="G12" s="125" t="s">
        <v>79</v>
      </c>
      <c r="I12" s="81" t="s">
        <v>297</v>
      </c>
      <c r="J12" s="10">
        <f t="shared" ref="J12:J15" si="2">F10</f>
        <v>369</v>
      </c>
    </row>
    <row r="13" spans="1:15" s="10" customFormat="1" ht="26.1" customHeight="1" thickBot="1">
      <c r="A13" s="78" t="s">
        <v>85</v>
      </c>
      <c r="B13" s="44">
        <v>15</v>
      </c>
      <c r="C13" s="44">
        <v>11</v>
      </c>
      <c r="D13" s="44">
        <v>7</v>
      </c>
      <c r="E13" s="44" t="s">
        <v>439</v>
      </c>
      <c r="F13" s="147">
        <f t="shared" si="1"/>
        <v>33</v>
      </c>
      <c r="G13" s="124" t="s">
        <v>80</v>
      </c>
      <c r="I13" s="81" t="s">
        <v>118</v>
      </c>
      <c r="J13" s="10">
        <f t="shared" si="2"/>
        <v>22</v>
      </c>
    </row>
    <row r="14" spans="1:15" s="10" customFormat="1" ht="26.1" customHeight="1" thickBot="1">
      <c r="A14" s="79" t="s">
        <v>86</v>
      </c>
      <c r="B14" s="148">
        <v>1</v>
      </c>
      <c r="C14" s="148">
        <v>1</v>
      </c>
      <c r="D14" s="148">
        <v>1</v>
      </c>
      <c r="E14" s="148" t="s">
        <v>439</v>
      </c>
      <c r="F14" s="149">
        <f t="shared" si="1"/>
        <v>3</v>
      </c>
      <c r="G14" s="125" t="s">
        <v>81</v>
      </c>
      <c r="I14" s="81" t="s">
        <v>119</v>
      </c>
      <c r="J14" s="10">
        <f t="shared" si="2"/>
        <v>159</v>
      </c>
    </row>
    <row r="15" spans="1:15" s="10" customFormat="1" ht="26.1" customHeight="1">
      <c r="A15" s="80" t="s">
        <v>87</v>
      </c>
      <c r="B15" s="162">
        <v>6</v>
      </c>
      <c r="C15" s="162">
        <v>2</v>
      </c>
      <c r="D15" s="162">
        <v>1</v>
      </c>
      <c r="E15" s="162" t="s">
        <v>439</v>
      </c>
      <c r="F15" s="165">
        <f t="shared" si="1"/>
        <v>9</v>
      </c>
      <c r="G15" s="126" t="s">
        <v>82</v>
      </c>
      <c r="I15" s="81" t="s">
        <v>120</v>
      </c>
      <c r="J15" s="10">
        <f t="shared" si="2"/>
        <v>33</v>
      </c>
    </row>
    <row r="16" spans="1:15" s="10" customFormat="1" ht="26.1" customHeight="1">
      <c r="A16" s="166" t="s">
        <v>24</v>
      </c>
      <c r="B16" s="167">
        <f>SUM(B10:B15)</f>
        <v>295</v>
      </c>
      <c r="C16" s="167">
        <f>SUM(C10:C15)</f>
        <v>226</v>
      </c>
      <c r="D16" s="167">
        <f>SUM(D10:D15)</f>
        <v>57</v>
      </c>
      <c r="E16" s="167">
        <f>SUM(E10:E15)</f>
        <v>17</v>
      </c>
      <c r="F16" s="167">
        <f>SUM(F10:F15)</f>
        <v>595</v>
      </c>
      <c r="G16" s="168" t="s">
        <v>25</v>
      </c>
      <c r="I16" s="81"/>
    </row>
    <row r="17" spans="1:17" s="10" customFormat="1" ht="26.1" customHeight="1">
      <c r="A17" s="169" t="s">
        <v>323</v>
      </c>
      <c r="B17" s="176">
        <f>(B16/$F$16)*100</f>
        <v>49.579831932773111</v>
      </c>
      <c r="C17" s="176">
        <f>(C16/$F$16)*100</f>
        <v>37.983193277310924</v>
      </c>
      <c r="D17" s="176">
        <f>(D16/$F$16)*100</f>
        <v>9.5798319327731107</v>
      </c>
      <c r="E17" s="176">
        <f>(E16/$F$16)*100</f>
        <v>2.8571428571428572</v>
      </c>
      <c r="F17" s="170">
        <f>SUM(B17:E17)</f>
        <v>100</v>
      </c>
      <c r="G17" s="171" t="s">
        <v>324</v>
      </c>
      <c r="I17" s="81" t="s">
        <v>121</v>
      </c>
      <c r="J17" s="10">
        <f>F14</f>
        <v>3</v>
      </c>
    </row>
    <row r="18" spans="1:17" ht="38.25">
      <c r="A18" s="66"/>
      <c r="B18" s="67"/>
      <c r="C18" s="67"/>
      <c r="D18" s="67"/>
      <c r="E18" s="67"/>
      <c r="F18" s="67"/>
      <c r="G18" s="66"/>
      <c r="I18" s="81" t="s">
        <v>122</v>
      </c>
      <c r="J18" s="10">
        <f>F15</f>
        <v>9</v>
      </c>
      <c r="N18" s="10"/>
      <c r="O18" s="10"/>
      <c r="P18" s="10"/>
      <c r="Q18" s="10"/>
    </row>
    <row r="19" spans="1:17">
      <c r="A19" s="66"/>
      <c r="B19" s="67"/>
      <c r="C19" s="67"/>
      <c r="D19" s="67"/>
      <c r="E19" s="67"/>
      <c r="F19" s="67"/>
      <c r="G19" s="66"/>
      <c r="I19" s="10"/>
      <c r="J19" s="10"/>
    </row>
    <row r="20" spans="1:17">
      <c r="A20" s="66"/>
      <c r="B20" s="67"/>
      <c r="C20" s="67"/>
      <c r="D20" s="67"/>
      <c r="E20" s="67"/>
      <c r="F20" s="67"/>
      <c r="G20" s="66"/>
    </row>
    <row r="21" spans="1:17">
      <c r="A21" s="66"/>
      <c r="B21" s="67"/>
      <c r="C21" s="67"/>
      <c r="D21" s="67"/>
      <c r="E21" s="67"/>
      <c r="F21" s="67"/>
      <c r="G21" s="66"/>
    </row>
    <row r="22" spans="1:17">
      <c r="A22" s="66"/>
      <c r="B22" s="67"/>
      <c r="C22" s="67"/>
      <c r="D22" s="67"/>
      <c r="E22" s="67"/>
      <c r="F22" s="67"/>
      <c r="G22" s="66"/>
    </row>
    <row r="23" spans="1:17">
      <c r="A23" s="66"/>
      <c r="B23" s="67"/>
      <c r="C23" s="67"/>
      <c r="D23" s="67"/>
      <c r="E23" s="67"/>
      <c r="F23" s="67"/>
      <c r="G23" s="66"/>
    </row>
    <row r="24" spans="1:17">
      <c r="A24" s="66"/>
      <c r="B24" s="67"/>
      <c r="C24" s="67"/>
      <c r="D24" s="67"/>
      <c r="E24" s="67"/>
      <c r="F24" s="67"/>
      <c r="G24" s="66"/>
    </row>
    <row r="25" spans="1:17">
      <c r="A25" s="66"/>
      <c r="B25" s="67"/>
      <c r="C25" s="67"/>
      <c r="D25" s="67"/>
      <c r="E25" s="67"/>
      <c r="F25" s="67"/>
      <c r="G25" s="66"/>
    </row>
    <row r="26" spans="1:17">
      <c r="A26" s="66"/>
      <c r="B26" s="67"/>
      <c r="C26" s="67"/>
      <c r="D26" s="67"/>
      <c r="E26" s="67"/>
      <c r="F26" s="67"/>
      <c r="G26" s="66"/>
    </row>
    <row r="27" spans="1:17">
      <c r="A27" s="66"/>
      <c r="B27" s="67"/>
      <c r="C27" s="67"/>
      <c r="D27" s="67"/>
      <c r="E27" s="67"/>
      <c r="F27" s="67"/>
      <c r="G27" s="66"/>
    </row>
    <row r="28" spans="1:17">
      <c r="A28" s="66"/>
      <c r="B28" s="67"/>
      <c r="C28" s="67"/>
      <c r="D28" s="67"/>
      <c r="E28" s="67"/>
      <c r="F28" s="67"/>
      <c r="G28" s="66"/>
    </row>
    <row r="29" spans="1:17">
      <c r="A29" s="66"/>
      <c r="B29" s="67"/>
      <c r="C29" s="67"/>
      <c r="D29" s="67"/>
      <c r="E29" s="67"/>
      <c r="F29" s="67"/>
      <c r="G29" s="66"/>
    </row>
    <row r="30" spans="1:17">
      <c r="A30" s="66"/>
      <c r="B30" s="67"/>
      <c r="C30" s="67"/>
      <c r="D30" s="67"/>
      <c r="E30" s="67"/>
      <c r="F30" s="67"/>
      <c r="G30" s="66"/>
    </row>
    <row r="31" spans="1:17">
      <c r="A31" s="66"/>
      <c r="B31" s="67"/>
      <c r="C31" s="67"/>
      <c r="D31" s="67"/>
      <c r="E31" s="67"/>
      <c r="F31" s="67"/>
      <c r="G31" s="66"/>
    </row>
    <row r="32" spans="1:17">
      <c r="A32" s="66"/>
      <c r="B32" s="67"/>
      <c r="C32" s="67"/>
      <c r="D32" s="67"/>
      <c r="E32" s="67"/>
      <c r="F32" s="67"/>
      <c r="G32" s="66"/>
    </row>
    <row r="33" spans="1:7">
      <c r="A33" s="66"/>
      <c r="B33" s="67"/>
      <c r="C33" s="67"/>
      <c r="D33" s="67"/>
      <c r="E33" s="67"/>
      <c r="F33" s="67"/>
      <c r="G33" s="66"/>
    </row>
    <row r="34" spans="1:7">
      <c r="A34" s="66"/>
      <c r="B34" s="67"/>
      <c r="C34" s="67"/>
      <c r="D34" s="67"/>
      <c r="E34" s="67"/>
      <c r="F34" s="67"/>
      <c r="G34" s="66"/>
    </row>
    <row r="35" spans="1:7">
      <c r="A35" s="66"/>
      <c r="B35" s="67"/>
      <c r="C35" s="67"/>
      <c r="D35" s="67"/>
      <c r="E35" s="67"/>
      <c r="F35" s="67"/>
      <c r="G35" s="66"/>
    </row>
    <row r="36" spans="1:7">
      <c r="A36" s="66"/>
      <c r="B36" s="67"/>
      <c r="C36" s="67"/>
      <c r="D36" s="67"/>
      <c r="E36" s="67"/>
      <c r="F36" s="67"/>
      <c r="G36" s="66"/>
    </row>
    <row r="37" spans="1:7">
      <c r="A37" s="66"/>
      <c r="B37" s="67"/>
      <c r="C37" s="67"/>
      <c r="D37" s="67"/>
      <c r="E37" s="67"/>
      <c r="F37" s="67"/>
      <c r="G37" s="66"/>
    </row>
    <row r="38" spans="1:7">
      <c r="A38" s="66"/>
      <c r="B38" s="67"/>
      <c r="C38" s="67"/>
      <c r="D38" s="67"/>
      <c r="E38" s="67"/>
      <c r="F38" s="67"/>
      <c r="G38" s="66"/>
    </row>
    <row r="39" spans="1:7">
      <c r="A39" s="66"/>
      <c r="B39" s="67"/>
      <c r="C39" s="67"/>
      <c r="D39" s="67"/>
      <c r="E39" s="67"/>
      <c r="F39" s="67"/>
      <c r="G39" s="66"/>
    </row>
    <row r="40" spans="1:7">
      <c r="A40" s="66"/>
      <c r="B40" s="67"/>
      <c r="C40" s="67"/>
      <c r="D40" s="67"/>
      <c r="E40" s="67"/>
      <c r="F40" s="67"/>
      <c r="G40" s="66"/>
    </row>
    <row r="41" spans="1:7">
      <c r="A41" s="66"/>
      <c r="B41" s="67"/>
      <c r="C41" s="67"/>
      <c r="D41" s="67"/>
      <c r="E41" s="67"/>
      <c r="F41" s="67"/>
      <c r="G41" s="66"/>
    </row>
    <row r="42" spans="1:7">
      <c r="A42" s="66"/>
      <c r="B42" s="67"/>
      <c r="C42" s="67"/>
      <c r="D42" s="67"/>
      <c r="E42" s="67"/>
      <c r="F42" s="67"/>
      <c r="G42" s="66"/>
    </row>
    <row r="43" spans="1:7">
      <c r="A43" s="66"/>
      <c r="B43" s="67"/>
      <c r="C43" s="67"/>
      <c r="D43" s="67"/>
      <c r="E43" s="67"/>
      <c r="F43" s="67"/>
      <c r="G43" s="66"/>
    </row>
    <row r="44" spans="1:7" ht="23.25" customHeight="1">
      <c r="A44" s="66"/>
      <c r="B44" s="67"/>
      <c r="C44" s="67"/>
      <c r="D44" s="67"/>
      <c r="E44" s="67"/>
      <c r="F44" s="67"/>
      <c r="G44" s="66"/>
    </row>
    <row r="45" spans="1:7">
      <c r="A45" s="66"/>
      <c r="B45" s="67"/>
      <c r="C45" s="67"/>
      <c r="D45" s="67"/>
      <c r="E45" s="67"/>
      <c r="F45" s="67"/>
      <c r="G45" s="66"/>
    </row>
    <row r="46" spans="1:7">
      <c r="A46" s="66"/>
      <c r="B46" s="67"/>
      <c r="C46" s="67"/>
      <c r="D46" s="67"/>
      <c r="E46" s="67"/>
      <c r="F46" s="67"/>
      <c r="G46" s="66"/>
    </row>
  </sheetData>
  <mergeCells count="15">
    <mergeCell ref="K8:K9"/>
    <mergeCell ref="L8:L9"/>
    <mergeCell ref="M8:M9"/>
    <mergeCell ref="N8:N9"/>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90" orientation="landscape" r:id="rId1"/>
  <headerFooter alignWithMargins="0">
    <oddFooter>&amp;C_&amp;P_</oddFooter>
  </headerFooter>
  <rowBreaks count="1" manualBreakCount="1">
    <brk id="17"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35"/>
  <sheetViews>
    <sheetView rightToLeft="1" view="pageBreakPreview" zoomScaleNormal="100" zoomScaleSheetLayoutView="100" workbookViewId="0">
      <selection activeCell="F16" sqref="F16"/>
    </sheetView>
  </sheetViews>
  <sheetFormatPr defaultRowHeight="15"/>
  <cols>
    <col min="1" max="1" width="14.140625" customWidth="1"/>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140625" customWidth="1"/>
    <col min="10" max="10" width="8.140625" customWidth="1"/>
    <col min="11" max="11" width="8" customWidth="1"/>
    <col min="12" max="12" width="15.85546875" customWidth="1"/>
  </cols>
  <sheetData>
    <row r="1" spans="1:12" s="3" customFormat="1" ht="30.75">
      <c r="A1" s="528" t="s">
        <v>109</v>
      </c>
      <c r="B1" s="529"/>
      <c r="C1" s="529"/>
      <c r="D1" s="529"/>
      <c r="E1" s="529"/>
      <c r="F1" s="529"/>
      <c r="G1" s="529"/>
      <c r="H1" s="531"/>
      <c r="I1" s="529"/>
      <c r="J1" s="529"/>
      <c r="K1" s="531"/>
      <c r="L1" s="530" t="s">
        <v>133</v>
      </c>
    </row>
    <row r="2" spans="1:12" s="3" customFormat="1" ht="12.75">
      <c r="A2" s="66"/>
      <c r="B2" s="67"/>
      <c r="C2" s="67"/>
      <c r="D2" s="67"/>
      <c r="E2" s="67"/>
      <c r="F2" s="67"/>
      <c r="G2" s="67"/>
      <c r="H2" s="67"/>
      <c r="I2" s="67"/>
      <c r="J2" s="67"/>
      <c r="K2" s="67"/>
      <c r="L2" s="67"/>
    </row>
    <row r="3" spans="1:12" s="2" customFormat="1" ht="21.75">
      <c r="A3" s="627" t="s">
        <v>325</v>
      </c>
      <c r="B3" s="627"/>
      <c r="C3" s="627"/>
      <c r="D3" s="627"/>
      <c r="E3" s="627"/>
      <c r="F3" s="627"/>
      <c r="G3" s="627"/>
      <c r="H3" s="627"/>
      <c r="I3" s="627"/>
      <c r="J3" s="627"/>
      <c r="K3" s="627"/>
      <c r="L3" s="627"/>
    </row>
    <row r="4" spans="1:12" s="2" customFormat="1" ht="18.75">
      <c r="A4" s="628" t="s">
        <v>473</v>
      </c>
      <c r="B4" s="628"/>
      <c r="C4" s="628"/>
      <c r="D4" s="628"/>
      <c r="E4" s="628"/>
      <c r="F4" s="628"/>
      <c r="G4" s="628"/>
      <c r="H4" s="628"/>
      <c r="I4" s="628"/>
      <c r="J4" s="628"/>
      <c r="K4" s="628"/>
      <c r="L4" s="628"/>
    </row>
    <row r="5" spans="1:12" s="2" customFormat="1" ht="18" customHeight="1">
      <c r="A5" s="663" t="s">
        <v>326</v>
      </c>
      <c r="B5" s="663"/>
      <c r="C5" s="663"/>
      <c r="D5" s="663"/>
      <c r="E5" s="663"/>
      <c r="F5" s="663"/>
      <c r="G5" s="663"/>
      <c r="H5" s="663"/>
      <c r="I5" s="663"/>
      <c r="J5" s="663"/>
      <c r="K5" s="663"/>
      <c r="L5" s="663"/>
    </row>
    <row r="6" spans="1:12" s="3" customFormat="1" ht="12.75">
      <c r="A6" s="630" t="s">
        <v>474</v>
      </c>
      <c r="B6" s="630"/>
      <c r="C6" s="630"/>
      <c r="D6" s="630"/>
      <c r="E6" s="630"/>
      <c r="F6" s="630"/>
      <c r="G6" s="630"/>
      <c r="H6" s="630"/>
      <c r="I6" s="630"/>
      <c r="J6" s="630"/>
      <c r="K6" s="630"/>
      <c r="L6" s="630"/>
    </row>
    <row r="7" spans="1:12" s="7" customFormat="1" ht="15.75">
      <c r="A7" s="158" t="s">
        <v>170</v>
      </c>
      <c r="B7" s="158"/>
      <c r="C7" s="158"/>
      <c r="D7" s="158"/>
      <c r="E7" s="158"/>
      <c r="F7" s="158"/>
      <c r="G7" s="158"/>
      <c r="H7" s="178"/>
      <c r="I7" s="178"/>
      <c r="J7" s="5"/>
      <c r="K7" s="42"/>
      <c r="L7" s="8" t="s">
        <v>260</v>
      </c>
    </row>
    <row r="8" spans="1:12" ht="15" customHeight="1" thickBot="1">
      <c r="A8" s="631" t="s">
        <v>343</v>
      </c>
      <c r="B8" s="641" t="s">
        <v>329</v>
      </c>
      <c r="C8" s="672"/>
      <c r="D8" s="672"/>
      <c r="E8" s="672"/>
      <c r="F8" s="672"/>
      <c r="G8" s="672"/>
      <c r="H8" s="672"/>
      <c r="I8" s="672"/>
      <c r="J8" s="672"/>
      <c r="K8" s="672"/>
      <c r="L8" s="673" t="s">
        <v>346</v>
      </c>
    </row>
    <row r="9" spans="1:12" ht="15.75" thickBot="1">
      <c r="A9" s="637"/>
      <c r="B9" s="636" t="s">
        <v>308</v>
      </c>
      <c r="C9" s="636"/>
      <c r="D9" s="636"/>
      <c r="E9" s="636"/>
      <c r="F9" s="636"/>
      <c r="G9" s="636"/>
      <c r="H9" s="636"/>
      <c r="I9" s="636"/>
      <c r="J9" s="636"/>
      <c r="K9" s="636"/>
      <c r="L9" s="674"/>
    </row>
    <row r="10" spans="1:12" ht="27.6" customHeight="1" thickBot="1">
      <c r="A10" s="637"/>
      <c r="B10" s="269" t="s">
        <v>57</v>
      </c>
      <c r="C10" s="269" t="s">
        <v>59</v>
      </c>
      <c r="D10" s="269" t="s">
        <v>61</v>
      </c>
      <c r="E10" s="269" t="s">
        <v>92</v>
      </c>
      <c r="F10" s="269" t="s">
        <v>64</v>
      </c>
      <c r="G10" s="269" t="s">
        <v>66</v>
      </c>
      <c r="H10" s="269" t="s">
        <v>68</v>
      </c>
      <c r="I10" s="269" t="s">
        <v>307</v>
      </c>
      <c r="J10" s="269" t="s">
        <v>71</v>
      </c>
      <c r="K10" s="269" t="s">
        <v>11</v>
      </c>
      <c r="L10" s="674"/>
    </row>
    <row r="11" spans="1:12" ht="27.6" customHeight="1">
      <c r="A11" s="632"/>
      <c r="B11" s="270" t="s">
        <v>58</v>
      </c>
      <c r="C11" s="270" t="s">
        <v>60</v>
      </c>
      <c r="D11" s="270" t="s">
        <v>62</v>
      </c>
      <c r="E11" s="270" t="s">
        <v>63</v>
      </c>
      <c r="F11" s="270" t="s">
        <v>65</v>
      </c>
      <c r="G11" s="270" t="s">
        <v>67</v>
      </c>
      <c r="H11" s="270" t="s">
        <v>69</v>
      </c>
      <c r="I11" s="270" t="s">
        <v>158</v>
      </c>
      <c r="J11" s="270" t="s">
        <v>288</v>
      </c>
      <c r="K11" s="271" t="s">
        <v>12</v>
      </c>
      <c r="L11" s="675"/>
    </row>
    <row r="12" spans="1:12" ht="19.5" customHeight="1" thickBot="1">
      <c r="A12" s="272" t="s">
        <v>57</v>
      </c>
      <c r="B12" s="305">
        <v>106</v>
      </c>
      <c r="C12" s="305">
        <v>30</v>
      </c>
      <c r="D12" s="305">
        <v>5</v>
      </c>
      <c r="E12" s="305">
        <v>7</v>
      </c>
      <c r="F12" s="281">
        <v>0</v>
      </c>
      <c r="G12" s="281">
        <v>0</v>
      </c>
      <c r="H12" s="281">
        <v>8</v>
      </c>
      <c r="I12" s="281">
        <v>1</v>
      </c>
      <c r="J12" s="281">
        <v>6</v>
      </c>
      <c r="K12" s="274">
        <f>SUM(B12:J12)</f>
        <v>163</v>
      </c>
      <c r="L12" s="275" t="s">
        <v>58</v>
      </c>
    </row>
    <row r="13" spans="1:12" ht="19.5" customHeight="1" thickBot="1">
      <c r="A13" s="276" t="s">
        <v>59</v>
      </c>
      <c r="B13" s="306">
        <v>41</v>
      </c>
      <c r="C13" s="306">
        <v>205</v>
      </c>
      <c r="D13" s="278">
        <v>10</v>
      </c>
      <c r="E13" s="306">
        <v>13</v>
      </c>
      <c r="F13" s="278">
        <v>5</v>
      </c>
      <c r="G13" s="278">
        <v>0</v>
      </c>
      <c r="H13" s="306">
        <v>3</v>
      </c>
      <c r="I13" s="306">
        <v>1</v>
      </c>
      <c r="J13" s="306">
        <v>12</v>
      </c>
      <c r="K13" s="279">
        <f t="shared" ref="K13:K20" si="0">SUM(B13:J13)</f>
        <v>290</v>
      </c>
      <c r="L13" s="280" t="s">
        <v>60</v>
      </c>
    </row>
    <row r="14" spans="1:12" ht="19.5" customHeight="1" thickBot="1">
      <c r="A14" s="307" t="s">
        <v>61</v>
      </c>
      <c r="B14" s="309">
        <v>9</v>
      </c>
      <c r="C14" s="309">
        <v>7</v>
      </c>
      <c r="D14" s="308">
        <v>15</v>
      </c>
      <c r="E14" s="309">
        <v>1</v>
      </c>
      <c r="F14" s="309">
        <v>0</v>
      </c>
      <c r="G14" s="309">
        <v>0</v>
      </c>
      <c r="H14" s="309">
        <v>0</v>
      </c>
      <c r="I14" s="309">
        <v>0</v>
      </c>
      <c r="J14" s="309">
        <v>1</v>
      </c>
      <c r="K14" s="310">
        <f t="shared" si="0"/>
        <v>33</v>
      </c>
      <c r="L14" s="311" t="s">
        <v>62</v>
      </c>
    </row>
    <row r="15" spans="1:12" ht="19.5" customHeight="1" thickBot="1">
      <c r="A15" s="276" t="s">
        <v>92</v>
      </c>
      <c r="B15" s="306">
        <v>10</v>
      </c>
      <c r="C15" s="306">
        <v>10</v>
      </c>
      <c r="D15" s="278">
        <v>1</v>
      </c>
      <c r="E15" s="306">
        <v>18</v>
      </c>
      <c r="F15" s="278">
        <v>1</v>
      </c>
      <c r="G15" s="278">
        <v>0</v>
      </c>
      <c r="H15" s="278">
        <v>3</v>
      </c>
      <c r="I15" s="278">
        <v>1</v>
      </c>
      <c r="J15" s="278">
        <v>2</v>
      </c>
      <c r="K15" s="279">
        <f t="shared" si="0"/>
        <v>46</v>
      </c>
      <c r="L15" s="280" t="s">
        <v>63</v>
      </c>
    </row>
    <row r="16" spans="1:12" ht="19.5" customHeight="1" thickBot="1">
      <c r="A16" s="307" t="s">
        <v>64</v>
      </c>
      <c r="B16" s="309">
        <v>2</v>
      </c>
      <c r="C16" s="309">
        <v>1</v>
      </c>
      <c r="D16" s="309">
        <v>2</v>
      </c>
      <c r="E16" s="309">
        <v>2</v>
      </c>
      <c r="F16" s="309">
        <v>7</v>
      </c>
      <c r="G16" s="309">
        <v>1</v>
      </c>
      <c r="H16" s="309">
        <v>1</v>
      </c>
      <c r="I16" s="309">
        <v>0</v>
      </c>
      <c r="J16" s="309">
        <v>0</v>
      </c>
      <c r="K16" s="310">
        <f t="shared" si="0"/>
        <v>16</v>
      </c>
      <c r="L16" s="311" t="s">
        <v>65</v>
      </c>
    </row>
    <row r="17" spans="1:12" ht="19.5" customHeight="1" thickBot="1">
      <c r="A17" s="276" t="s">
        <v>66</v>
      </c>
      <c r="B17" s="278">
        <v>0</v>
      </c>
      <c r="C17" s="278">
        <v>1</v>
      </c>
      <c r="D17" s="278">
        <v>0</v>
      </c>
      <c r="E17" s="278">
        <v>1</v>
      </c>
      <c r="F17" s="278">
        <v>0</v>
      </c>
      <c r="G17" s="278">
        <v>1</v>
      </c>
      <c r="H17" s="278">
        <v>0</v>
      </c>
      <c r="I17" s="278">
        <v>0</v>
      </c>
      <c r="J17" s="278">
        <v>0</v>
      </c>
      <c r="K17" s="279">
        <f t="shared" si="0"/>
        <v>3</v>
      </c>
      <c r="L17" s="280" t="s">
        <v>67</v>
      </c>
    </row>
    <row r="18" spans="1:12" ht="19.5" customHeight="1" thickBot="1">
      <c r="A18" s="307" t="s">
        <v>68</v>
      </c>
      <c r="B18" s="309">
        <v>4</v>
      </c>
      <c r="C18" s="309">
        <v>6</v>
      </c>
      <c r="D18" s="309">
        <v>0</v>
      </c>
      <c r="E18" s="309">
        <v>3</v>
      </c>
      <c r="F18" s="309">
        <v>2</v>
      </c>
      <c r="G18" s="309">
        <v>0</v>
      </c>
      <c r="H18" s="309">
        <v>16</v>
      </c>
      <c r="I18" s="309">
        <v>1</v>
      </c>
      <c r="J18" s="309">
        <v>1</v>
      </c>
      <c r="K18" s="310">
        <f t="shared" si="0"/>
        <v>33</v>
      </c>
      <c r="L18" s="311" t="s">
        <v>69</v>
      </c>
    </row>
    <row r="19" spans="1:12" ht="19.5" customHeight="1" thickBot="1">
      <c r="A19" s="276" t="s">
        <v>307</v>
      </c>
      <c r="B19" s="278">
        <v>3</v>
      </c>
      <c r="C19" s="278">
        <v>0</v>
      </c>
      <c r="D19" s="278">
        <v>0</v>
      </c>
      <c r="E19" s="278">
        <v>0</v>
      </c>
      <c r="F19" s="278">
        <v>0</v>
      </c>
      <c r="G19" s="278">
        <v>0</v>
      </c>
      <c r="H19" s="278">
        <v>0</v>
      </c>
      <c r="I19" s="278">
        <v>2</v>
      </c>
      <c r="J19" s="278">
        <v>1</v>
      </c>
      <c r="K19" s="279">
        <f t="shared" si="0"/>
        <v>6</v>
      </c>
      <c r="L19" s="280" t="s">
        <v>158</v>
      </c>
    </row>
    <row r="20" spans="1:12" ht="19.5" customHeight="1">
      <c r="A20" s="312" t="s">
        <v>71</v>
      </c>
      <c r="B20" s="313">
        <v>1</v>
      </c>
      <c r="C20" s="313">
        <v>4</v>
      </c>
      <c r="D20" s="313">
        <v>0</v>
      </c>
      <c r="E20" s="313">
        <v>0</v>
      </c>
      <c r="F20" s="313">
        <v>0</v>
      </c>
      <c r="G20" s="313">
        <v>0</v>
      </c>
      <c r="H20" s="313">
        <v>0</v>
      </c>
      <c r="I20" s="313">
        <v>0</v>
      </c>
      <c r="J20" s="313">
        <v>0</v>
      </c>
      <c r="K20" s="314">
        <f t="shared" si="0"/>
        <v>5</v>
      </c>
      <c r="L20" s="315" t="s">
        <v>288</v>
      </c>
    </row>
    <row r="21" spans="1:12" ht="19.5" customHeight="1">
      <c r="A21" s="316" t="s">
        <v>11</v>
      </c>
      <c r="B21" s="317">
        <f>SUM(B12:B20)</f>
        <v>176</v>
      </c>
      <c r="C21" s="317">
        <f t="shared" ref="C21:J21" si="1">SUM(C12:C20)</f>
        <v>264</v>
      </c>
      <c r="D21" s="317">
        <f t="shared" si="1"/>
        <v>33</v>
      </c>
      <c r="E21" s="317">
        <f t="shared" si="1"/>
        <v>45</v>
      </c>
      <c r="F21" s="317">
        <f t="shared" si="1"/>
        <v>15</v>
      </c>
      <c r="G21" s="317">
        <f t="shared" si="1"/>
        <v>2</v>
      </c>
      <c r="H21" s="317">
        <f t="shared" si="1"/>
        <v>31</v>
      </c>
      <c r="I21" s="317">
        <f t="shared" si="1"/>
        <v>6</v>
      </c>
      <c r="J21" s="317">
        <f t="shared" si="1"/>
        <v>23</v>
      </c>
      <c r="K21" s="317">
        <f>SUM(K12:K20)</f>
        <v>595</v>
      </c>
      <c r="L21" s="318" t="s">
        <v>12</v>
      </c>
    </row>
    <row r="22" spans="1:12">
      <c r="A22" s="156"/>
    </row>
    <row r="23" spans="1:12" ht="16.5">
      <c r="A23" s="191"/>
      <c r="B23" s="191"/>
      <c r="C23" s="191"/>
      <c r="D23" s="191"/>
      <c r="E23" s="191"/>
      <c r="F23" s="191"/>
      <c r="G23" s="191"/>
      <c r="I23" s="191"/>
      <c r="J23" s="191"/>
      <c r="K23" s="191"/>
    </row>
    <row r="24" spans="1:12" ht="16.5">
      <c r="A24" s="191"/>
      <c r="B24" s="191"/>
      <c r="C24" s="192"/>
      <c r="D24" s="192"/>
      <c r="E24" s="192"/>
      <c r="F24" s="192"/>
      <c r="G24" s="192"/>
      <c r="I24" s="192"/>
      <c r="J24" s="192"/>
      <c r="K24" s="192"/>
    </row>
    <row r="25" spans="1:12" ht="16.5">
      <c r="A25" s="191"/>
      <c r="B25" s="191"/>
      <c r="C25" s="192"/>
      <c r="D25" s="192"/>
      <c r="E25" s="192"/>
      <c r="F25" s="192"/>
      <c r="G25" s="192"/>
      <c r="I25" s="192"/>
      <c r="J25" s="192"/>
      <c r="K25" s="192"/>
    </row>
    <row r="26" spans="1:12" ht="16.5">
      <c r="A26" s="191"/>
      <c r="B26" s="191"/>
      <c r="C26" s="192"/>
      <c r="D26" s="192"/>
      <c r="E26" s="192"/>
      <c r="F26" s="192"/>
      <c r="G26" s="192"/>
      <c r="I26" s="192"/>
      <c r="J26" s="192"/>
      <c r="K26" s="192"/>
    </row>
    <row r="27" spans="1:12" ht="16.5">
      <c r="A27" s="191"/>
      <c r="B27" s="191"/>
      <c r="C27" s="192"/>
      <c r="D27" s="192"/>
      <c r="E27" s="192"/>
      <c r="F27" s="192"/>
      <c r="G27" s="192"/>
      <c r="I27" s="192"/>
      <c r="J27" s="192"/>
      <c r="K27" s="192"/>
    </row>
    <row r="28" spans="1:12" ht="16.5">
      <c r="A28" s="191"/>
      <c r="B28" s="191"/>
      <c r="C28" s="192"/>
      <c r="D28" s="192"/>
      <c r="E28" s="192"/>
      <c r="F28" s="192"/>
      <c r="G28" s="192"/>
      <c r="I28" s="192"/>
      <c r="J28" s="192"/>
      <c r="K28" s="192"/>
    </row>
    <row r="29" spans="1:12" ht="16.5">
      <c r="A29" s="191"/>
      <c r="B29" s="191"/>
      <c r="C29" s="192"/>
      <c r="D29" s="192"/>
      <c r="E29" s="192"/>
      <c r="F29" s="192"/>
      <c r="G29" s="192"/>
      <c r="I29" s="192"/>
      <c r="J29" s="192"/>
      <c r="K29" s="192"/>
    </row>
    <row r="30" spans="1:12" ht="16.5">
      <c r="A30" s="191"/>
      <c r="B30" s="191"/>
      <c r="C30" s="192"/>
      <c r="D30" s="192"/>
      <c r="E30" s="192"/>
      <c r="F30" s="192"/>
      <c r="G30" s="192"/>
      <c r="I30" s="192"/>
      <c r="J30" s="192"/>
      <c r="K30" s="192"/>
    </row>
    <row r="31" spans="1:12" ht="16.5">
      <c r="A31" s="191"/>
      <c r="B31" s="191"/>
      <c r="C31" s="192"/>
      <c r="D31" s="192"/>
      <c r="E31" s="192"/>
      <c r="F31" s="192"/>
      <c r="G31" s="192"/>
      <c r="I31" s="192"/>
      <c r="J31" s="192"/>
      <c r="K31" s="192"/>
    </row>
    <row r="32" spans="1:12" ht="16.5">
      <c r="A32" s="191"/>
      <c r="B32" s="191"/>
      <c r="C32" s="192"/>
      <c r="D32" s="192"/>
      <c r="E32" s="192"/>
      <c r="F32" s="192"/>
      <c r="G32" s="192"/>
      <c r="I32" s="192"/>
      <c r="J32" s="192"/>
      <c r="K32" s="192"/>
    </row>
    <row r="33" spans="1:11" ht="16.5">
      <c r="A33" s="191"/>
      <c r="B33" s="191"/>
      <c r="C33" s="192"/>
      <c r="D33" s="192"/>
      <c r="E33" s="192"/>
      <c r="F33" s="192"/>
      <c r="G33" s="192"/>
      <c r="H33" s="192"/>
      <c r="I33" s="192"/>
      <c r="J33" s="192"/>
      <c r="K33" s="192"/>
    </row>
    <row r="34" spans="1:11" ht="16.5">
      <c r="A34" s="191"/>
      <c r="B34" s="191"/>
      <c r="C34" s="192"/>
      <c r="D34" s="192"/>
      <c r="E34" s="192"/>
      <c r="F34" s="192"/>
      <c r="G34" s="192"/>
      <c r="H34" s="192"/>
      <c r="I34" s="192"/>
      <c r="J34" s="192"/>
      <c r="K34" s="192"/>
    </row>
    <row r="35" spans="1:11" ht="16.5">
      <c r="A35" s="191"/>
      <c r="B35" s="191"/>
      <c r="C35" s="192"/>
      <c r="D35" s="192"/>
      <c r="E35" s="192"/>
      <c r="F35" s="192"/>
      <c r="G35" s="192"/>
      <c r="H35" s="192"/>
      <c r="I35" s="192"/>
      <c r="J35" s="192"/>
      <c r="K35" s="192"/>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11" scale="85" orientation="landscape" r:id="rId1"/>
  <headerFooter>
    <oddFooter>&amp;C_&amp;P_</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3"/>
  <sheetViews>
    <sheetView rightToLeft="1" view="pageBreakPreview" zoomScaleNormal="100" zoomScaleSheetLayoutView="100" workbookViewId="0">
      <selection activeCell="A6" sqref="A6:E6"/>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588" t="s">
        <v>174</v>
      </c>
      <c r="B3" s="588"/>
      <c r="C3" s="588"/>
      <c r="D3" s="588"/>
      <c r="E3" s="588"/>
      <c r="F3" s="495"/>
      <c r="G3" s="589" t="s">
        <v>234</v>
      </c>
      <c r="H3" s="590"/>
      <c r="I3" s="590"/>
      <c r="J3" s="590"/>
      <c r="K3" s="590"/>
    </row>
    <row r="4" spans="1:12" ht="132.75" customHeight="1">
      <c r="A4" s="586" t="s">
        <v>487</v>
      </c>
      <c r="B4" s="586"/>
      <c r="C4" s="586"/>
      <c r="D4" s="586"/>
      <c r="E4" s="586"/>
      <c r="F4" s="373"/>
      <c r="G4" s="587" t="s">
        <v>488</v>
      </c>
      <c r="H4" s="587"/>
      <c r="I4" s="587"/>
      <c r="J4" s="587"/>
      <c r="K4" s="587"/>
    </row>
    <row r="5" spans="1:12">
      <c r="A5" s="374"/>
      <c r="B5" s="374"/>
      <c r="C5" s="374"/>
      <c r="D5" s="374"/>
      <c r="E5" s="374"/>
      <c r="F5" s="374"/>
      <c r="G5" s="375"/>
      <c r="H5" s="375"/>
      <c r="I5" s="375"/>
      <c r="J5" s="375"/>
      <c r="K5" s="375"/>
    </row>
    <row r="6" spans="1:12" ht="99" customHeight="1">
      <c r="A6" s="586" t="s">
        <v>430</v>
      </c>
      <c r="B6" s="586"/>
      <c r="C6" s="586"/>
      <c r="D6" s="586"/>
      <c r="E6" s="586"/>
      <c r="F6" s="373"/>
      <c r="G6" s="587" t="s">
        <v>243</v>
      </c>
      <c r="H6" s="587"/>
      <c r="I6" s="587"/>
      <c r="J6" s="587"/>
      <c r="K6" s="587"/>
    </row>
    <row r="7" spans="1:12">
      <c r="A7" s="19"/>
      <c r="B7" s="19"/>
      <c r="C7" s="19"/>
      <c r="D7" s="19"/>
      <c r="E7" s="19"/>
      <c r="F7" s="19"/>
      <c r="G7" s="376"/>
      <c r="H7" s="376"/>
      <c r="I7" s="376"/>
      <c r="J7" s="376"/>
      <c r="K7" s="376"/>
    </row>
    <row r="8" spans="1:12" ht="21.75">
      <c r="A8" s="581" t="s">
        <v>175</v>
      </c>
      <c r="B8" s="581"/>
      <c r="C8" s="581"/>
      <c r="D8" s="581"/>
      <c r="E8" s="581"/>
      <c r="F8" s="373"/>
      <c r="G8" s="582" t="s">
        <v>313</v>
      </c>
      <c r="H8" s="582"/>
      <c r="I8" s="582"/>
      <c r="J8" s="582"/>
      <c r="K8" s="582"/>
    </row>
    <row r="9" spans="1:12" ht="21.75">
      <c r="A9" s="581" t="s">
        <v>375</v>
      </c>
      <c r="B9" s="581"/>
      <c r="C9" s="581"/>
      <c r="D9" s="581"/>
      <c r="E9" s="581"/>
      <c r="F9" s="373"/>
      <c r="G9" s="582" t="s">
        <v>381</v>
      </c>
      <c r="H9" s="582"/>
      <c r="I9" s="582"/>
      <c r="J9" s="582"/>
      <c r="K9" s="582"/>
    </row>
    <row r="10" spans="1:12">
      <c r="A10" s="19"/>
      <c r="B10" s="19"/>
      <c r="C10" s="19"/>
      <c r="D10" s="19"/>
      <c r="E10" s="19"/>
      <c r="F10" s="19"/>
      <c r="G10" s="19"/>
      <c r="H10" s="19"/>
      <c r="I10" s="19"/>
      <c r="J10" s="19"/>
      <c r="K10" s="19"/>
    </row>
    <row r="11" spans="1:12" ht="18">
      <c r="A11" s="108"/>
      <c r="C11" s="109"/>
      <c r="D11" s="19"/>
      <c r="E11" s="19"/>
      <c r="F11" s="19"/>
      <c r="G11" s="19"/>
      <c r="H11" s="19"/>
      <c r="I11" s="19"/>
      <c r="J11" s="19"/>
      <c r="K11" s="19"/>
    </row>
    <row r="12" spans="1:12" ht="18">
      <c r="A12" s="110"/>
      <c r="C12" s="111"/>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2" orientation="landscape" r:id="rId1"/>
  <headerFooter>
    <oddFooter>&amp;C_&amp;P_</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23"/>
  <sheetViews>
    <sheetView rightToLeft="1" view="pageBreakPreview" zoomScaleNormal="100" zoomScaleSheetLayoutView="100" workbookViewId="0">
      <selection activeCell="G26" sqref="G26"/>
    </sheetView>
  </sheetViews>
  <sheetFormatPr defaultColWidth="9.140625" defaultRowHeight="12.75"/>
  <cols>
    <col min="1" max="1" width="15" style="13" customWidth="1"/>
    <col min="2" max="2" width="7.140625" style="13" customWidth="1"/>
    <col min="3" max="3" width="8.42578125" style="13" customWidth="1"/>
    <col min="4" max="4" width="6.140625" style="13" customWidth="1"/>
    <col min="5" max="5" width="8.42578125" style="13" customWidth="1"/>
    <col min="6" max="6" width="6.85546875" style="13" customWidth="1"/>
    <col min="7" max="7" width="7.140625" style="13" customWidth="1"/>
    <col min="8" max="8" width="6.140625" style="3" customWidth="1"/>
    <col min="9" max="9" width="8.5703125" style="3" bestFit="1" customWidth="1"/>
    <col min="10" max="10" width="6.42578125" style="3" customWidth="1"/>
    <col min="11" max="11" width="7.7109375" style="3" customWidth="1"/>
    <col min="12" max="12" width="6.85546875" style="3" customWidth="1"/>
    <col min="13" max="13" width="8.5703125" style="3" bestFit="1" customWidth="1"/>
    <col min="14" max="14" width="15" style="13" customWidth="1"/>
    <col min="15" max="16384" width="9.140625" style="3"/>
  </cols>
  <sheetData>
    <row r="1" spans="1:15" ht="30.75">
      <c r="A1" s="528" t="s">
        <v>109</v>
      </c>
      <c r="B1" s="529"/>
      <c r="C1" s="529"/>
      <c r="D1" s="529"/>
      <c r="E1" s="529"/>
      <c r="F1" s="529"/>
      <c r="G1" s="529"/>
      <c r="H1" s="529"/>
      <c r="I1" s="529"/>
      <c r="J1" s="529"/>
      <c r="K1" s="529"/>
      <c r="L1" s="529"/>
      <c r="M1" s="529"/>
      <c r="N1" s="530" t="s">
        <v>133</v>
      </c>
    </row>
    <row r="2" spans="1:15" ht="10.5" customHeight="1">
      <c r="A2" s="66"/>
      <c r="B2" s="67"/>
      <c r="C2" s="67"/>
      <c r="D2" s="67"/>
      <c r="E2" s="67"/>
      <c r="F2" s="67"/>
      <c r="G2" s="67"/>
      <c r="H2" s="67"/>
      <c r="I2" s="67"/>
      <c r="J2" s="67"/>
      <c r="K2" s="67"/>
      <c r="L2" s="67"/>
      <c r="M2" s="67"/>
      <c r="N2" s="67"/>
    </row>
    <row r="3" spans="1:15" s="2" customFormat="1" ht="16.5" customHeight="1">
      <c r="A3" s="627" t="s">
        <v>364</v>
      </c>
      <c r="B3" s="627"/>
      <c r="C3" s="627"/>
      <c r="D3" s="627"/>
      <c r="E3" s="627"/>
      <c r="F3" s="627"/>
      <c r="G3" s="627"/>
      <c r="H3" s="627"/>
      <c r="I3" s="627"/>
      <c r="J3" s="627"/>
      <c r="K3" s="627"/>
      <c r="L3" s="627"/>
      <c r="M3" s="627"/>
      <c r="N3" s="627"/>
    </row>
    <row r="4" spans="1:15" s="2" customFormat="1" ht="18.75">
      <c r="A4" s="628" t="s">
        <v>462</v>
      </c>
      <c r="B4" s="628"/>
      <c r="C4" s="628"/>
      <c r="D4" s="628"/>
      <c r="E4" s="628"/>
      <c r="F4" s="628"/>
      <c r="G4" s="628"/>
      <c r="H4" s="628"/>
      <c r="I4" s="628"/>
      <c r="J4" s="628"/>
      <c r="K4" s="628"/>
      <c r="L4" s="628"/>
      <c r="M4" s="628"/>
      <c r="N4" s="628"/>
    </row>
    <row r="5" spans="1:15" s="2" customFormat="1" ht="18">
      <c r="A5" s="629" t="s">
        <v>427</v>
      </c>
      <c r="B5" s="629"/>
      <c r="C5" s="629"/>
      <c r="D5" s="629"/>
      <c r="E5" s="629"/>
      <c r="F5" s="629"/>
      <c r="G5" s="629"/>
      <c r="H5" s="629"/>
      <c r="I5" s="629"/>
      <c r="J5" s="629"/>
      <c r="K5" s="629"/>
      <c r="L5" s="629"/>
      <c r="M5" s="629"/>
      <c r="N5" s="629"/>
    </row>
    <row r="6" spans="1:15">
      <c r="A6" s="630" t="s">
        <v>479</v>
      </c>
      <c r="B6" s="630"/>
      <c r="C6" s="630"/>
      <c r="D6" s="630"/>
      <c r="E6" s="630"/>
      <c r="F6" s="630"/>
      <c r="G6" s="630"/>
      <c r="H6" s="630"/>
      <c r="I6" s="630"/>
      <c r="J6" s="630"/>
      <c r="K6" s="630"/>
      <c r="L6" s="630"/>
      <c r="M6" s="630"/>
      <c r="N6" s="630"/>
    </row>
    <row r="7" spans="1:15" s="7" customFormat="1" ht="15.75">
      <c r="A7" s="4" t="s">
        <v>137</v>
      </c>
      <c r="B7" s="4"/>
      <c r="C7" s="4"/>
      <c r="D7" s="4"/>
      <c r="E7" s="4"/>
      <c r="F7" s="4"/>
      <c r="G7" s="4"/>
      <c r="H7" s="5"/>
      <c r="I7" s="5"/>
      <c r="J7" s="5"/>
      <c r="K7" s="6"/>
      <c r="L7" s="42"/>
      <c r="M7" s="42"/>
      <c r="N7" s="8" t="s">
        <v>138</v>
      </c>
      <c r="O7" s="6"/>
    </row>
    <row r="8" spans="1:15" ht="33" customHeight="1" thickBot="1">
      <c r="A8" s="676" t="s">
        <v>390</v>
      </c>
      <c r="B8" s="633" t="s">
        <v>391</v>
      </c>
      <c r="C8" s="633"/>
      <c r="D8" s="633"/>
      <c r="E8" s="633"/>
      <c r="F8" s="633" t="s">
        <v>392</v>
      </c>
      <c r="G8" s="633"/>
      <c r="H8" s="633"/>
      <c r="I8" s="633"/>
      <c r="J8" s="633" t="s">
        <v>298</v>
      </c>
      <c r="K8" s="633"/>
      <c r="L8" s="633"/>
      <c r="M8" s="633"/>
      <c r="N8" s="670" t="s">
        <v>420</v>
      </c>
    </row>
    <row r="9" spans="1:15" s="9" customFormat="1" ht="51.75" customHeight="1" thickTop="1" thickBot="1">
      <c r="A9" s="677"/>
      <c r="B9" s="680" t="s">
        <v>442</v>
      </c>
      <c r="C9" s="681"/>
      <c r="D9" s="680" t="s">
        <v>478</v>
      </c>
      <c r="E9" s="681"/>
      <c r="F9" s="680" t="s">
        <v>442</v>
      </c>
      <c r="G9" s="681"/>
      <c r="H9" s="680" t="s">
        <v>478</v>
      </c>
      <c r="I9" s="681"/>
      <c r="J9" s="680" t="s">
        <v>442</v>
      </c>
      <c r="K9" s="681"/>
      <c r="L9" s="680" t="s">
        <v>478</v>
      </c>
      <c r="M9" s="681"/>
      <c r="N9" s="679"/>
    </row>
    <row r="10" spans="1:15" s="10" customFormat="1" ht="27" customHeight="1" thickTop="1">
      <c r="A10" s="678"/>
      <c r="B10" s="239" t="s">
        <v>305</v>
      </c>
      <c r="C10" s="239" t="s">
        <v>233</v>
      </c>
      <c r="D10" s="239" t="s">
        <v>305</v>
      </c>
      <c r="E10" s="239" t="s">
        <v>233</v>
      </c>
      <c r="F10" s="239" t="s">
        <v>305</v>
      </c>
      <c r="G10" s="239" t="s">
        <v>233</v>
      </c>
      <c r="H10" s="239" t="s">
        <v>448</v>
      </c>
      <c r="I10" s="239" t="s">
        <v>233</v>
      </c>
      <c r="J10" s="239" t="s">
        <v>305</v>
      </c>
      <c r="K10" s="239" t="s">
        <v>233</v>
      </c>
      <c r="L10" s="239" t="s">
        <v>305</v>
      </c>
      <c r="M10" s="239" t="s">
        <v>233</v>
      </c>
      <c r="N10" s="671"/>
    </row>
    <row r="11" spans="1:15" s="10" customFormat="1" ht="18.75" customHeight="1" thickBot="1">
      <c r="A11" s="319">
        <v>-20</v>
      </c>
      <c r="B11" s="320">
        <v>1</v>
      </c>
      <c r="C11" s="241">
        <f t="shared" ref="C11:C18" si="0">B11/$B$22%</f>
        <v>0.24691358024691359</v>
      </c>
      <c r="D11" s="320">
        <v>3</v>
      </c>
      <c r="E11" s="241">
        <f t="shared" ref="E11:E21" si="1">D11/$D$22%</f>
        <v>0.81300813008130079</v>
      </c>
      <c r="F11" s="320" t="s">
        <v>439</v>
      </c>
      <c r="G11" s="241">
        <f t="shared" ref="G11:G20" si="2">F11/$F$22%</f>
        <v>0</v>
      </c>
      <c r="H11" s="320" t="s">
        <v>439</v>
      </c>
      <c r="I11" s="241">
        <f t="shared" ref="I11:I21" si="3">H11/$H$22%</f>
        <v>0</v>
      </c>
      <c r="J11" s="242">
        <f t="shared" ref="J11:J18" si="4">B11+F11</f>
        <v>1</v>
      </c>
      <c r="K11" s="243">
        <f t="shared" ref="K11:K21" si="5">J11/$J$22%</f>
        <v>0.15974440894568689</v>
      </c>
      <c r="L11" s="242">
        <f>D11+H11</f>
        <v>3</v>
      </c>
      <c r="M11" s="243">
        <f t="shared" ref="M11:M21" si="6">L11/$L$22%</f>
        <v>0.50420168067226889</v>
      </c>
      <c r="N11" s="321">
        <v>-20</v>
      </c>
    </row>
    <row r="12" spans="1:15" s="10" customFormat="1" ht="18.75" customHeight="1" thickTop="1" thickBot="1">
      <c r="A12" s="250" t="s">
        <v>2</v>
      </c>
      <c r="B12" s="322">
        <v>39</v>
      </c>
      <c r="C12" s="245">
        <f t="shared" si="0"/>
        <v>9.6296296296296298</v>
      </c>
      <c r="D12" s="322">
        <v>27</v>
      </c>
      <c r="E12" s="245">
        <f t="shared" si="1"/>
        <v>7.3170731707317076</v>
      </c>
      <c r="F12" s="322">
        <v>3</v>
      </c>
      <c r="G12" s="245">
        <f t="shared" si="2"/>
        <v>1.3574660633484164</v>
      </c>
      <c r="H12" s="322">
        <v>4</v>
      </c>
      <c r="I12" s="245">
        <f t="shared" si="3"/>
        <v>1.7699115044247788</v>
      </c>
      <c r="J12" s="246">
        <f t="shared" si="4"/>
        <v>42</v>
      </c>
      <c r="K12" s="247">
        <f t="shared" si="5"/>
        <v>6.7092651757188504</v>
      </c>
      <c r="L12" s="246">
        <f>D12+H12</f>
        <v>31</v>
      </c>
      <c r="M12" s="247">
        <f t="shared" si="6"/>
        <v>5.2100840336134455</v>
      </c>
      <c r="N12" s="251" t="s">
        <v>2</v>
      </c>
    </row>
    <row r="13" spans="1:15" s="10" customFormat="1" ht="18.75" customHeight="1" thickTop="1" thickBot="1">
      <c r="A13" s="323" t="s">
        <v>3</v>
      </c>
      <c r="B13" s="324">
        <v>113</v>
      </c>
      <c r="C13" s="241">
        <f t="shared" si="0"/>
        <v>27.901234567901234</v>
      </c>
      <c r="D13" s="324">
        <v>96</v>
      </c>
      <c r="E13" s="241">
        <f t="shared" si="1"/>
        <v>26.016260162601625</v>
      </c>
      <c r="F13" s="324">
        <v>23</v>
      </c>
      <c r="G13" s="241">
        <f t="shared" si="2"/>
        <v>10.407239819004525</v>
      </c>
      <c r="H13" s="324">
        <v>20</v>
      </c>
      <c r="I13" s="241">
        <f t="shared" si="3"/>
        <v>8.8495575221238951</v>
      </c>
      <c r="J13" s="242">
        <f t="shared" si="4"/>
        <v>136</v>
      </c>
      <c r="K13" s="243">
        <f t="shared" si="5"/>
        <v>21.725239616613418</v>
      </c>
      <c r="L13" s="242">
        <f t="shared" ref="L13:L18" si="7">D13+H13</f>
        <v>116</v>
      </c>
      <c r="M13" s="243">
        <f t="shared" si="6"/>
        <v>19.495798319327729</v>
      </c>
      <c r="N13" s="325" t="s">
        <v>3</v>
      </c>
    </row>
    <row r="14" spans="1:15" s="10" customFormat="1" ht="18.75" customHeight="1" thickTop="1" thickBot="1">
      <c r="A14" s="250" t="s">
        <v>4</v>
      </c>
      <c r="B14" s="322">
        <v>88</v>
      </c>
      <c r="C14" s="245">
        <f t="shared" si="0"/>
        <v>21.728395061728396</v>
      </c>
      <c r="D14" s="322">
        <v>74</v>
      </c>
      <c r="E14" s="245">
        <f t="shared" si="1"/>
        <v>20.054200542005422</v>
      </c>
      <c r="F14" s="322">
        <v>52</v>
      </c>
      <c r="G14" s="245">
        <f t="shared" si="2"/>
        <v>23.529411764705884</v>
      </c>
      <c r="H14" s="322">
        <v>54</v>
      </c>
      <c r="I14" s="245">
        <f t="shared" si="3"/>
        <v>23.893805309734514</v>
      </c>
      <c r="J14" s="246">
        <f t="shared" si="4"/>
        <v>140</v>
      </c>
      <c r="K14" s="247">
        <f t="shared" si="5"/>
        <v>22.364217252396166</v>
      </c>
      <c r="L14" s="246">
        <f t="shared" si="7"/>
        <v>128</v>
      </c>
      <c r="M14" s="247">
        <f t="shared" si="6"/>
        <v>21.512605042016805</v>
      </c>
      <c r="N14" s="251" t="s">
        <v>4</v>
      </c>
    </row>
    <row r="15" spans="1:15" s="10" customFormat="1" ht="18.75" customHeight="1" thickTop="1" thickBot="1">
      <c r="A15" s="323" t="s">
        <v>5</v>
      </c>
      <c r="B15" s="324">
        <v>52</v>
      </c>
      <c r="C15" s="241">
        <f t="shared" si="0"/>
        <v>12.839506172839506</v>
      </c>
      <c r="D15" s="324">
        <v>53</v>
      </c>
      <c r="E15" s="241">
        <f t="shared" si="1"/>
        <v>14.363143631436314</v>
      </c>
      <c r="F15" s="324">
        <v>48</v>
      </c>
      <c r="G15" s="241">
        <f t="shared" si="2"/>
        <v>21.719457013574662</v>
      </c>
      <c r="H15" s="324">
        <v>51</v>
      </c>
      <c r="I15" s="241">
        <f t="shared" si="3"/>
        <v>22.56637168141593</v>
      </c>
      <c r="J15" s="242">
        <f t="shared" si="4"/>
        <v>100</v>
      </c>
      <c r="K15" s="243">
        <f t="shared" si="5"/>
        <v>15.974440894568691</v>
      </c>
      <c r="L15" s="242">
        <f t="shared" si="7"/>
        <v>104</v>
      </c>
      <c r="M15" s="243">
        <f t="shared" si="6"/>
        <v>17.478991596638654</v>
      </c>
      <c r="N15" s="325" t="s">
        <v>5</v>
      </c>
    </row>
    <row r="16" spans="1:15" s="10" customFormat="1" ht="18.75" customHeight="1" thickTop="1" thickBot="1">
      <c r="A16" s="250" t="s">
        <v>6</v>
      </c>
      <c r="B16" s="322">
        <v>39</v>
      </c>
      <c r="C16" s="245">
        <f t="shared" si="0"/>
        <v>9.6296296296296298</v>
      </c>
      <c r="D16" s="322">
        <v>38</v>
      </c>
      <c r="E16" s="245">
        <f t="shared" si="1"/>
        <v>10.29810298102981</v>
      </c>
      <c r="F16" s="322">
        <v>32</v>
      </c>
      <c r="G16" s="245">
        <f t="shared" si="2"/>
        <v>14.479638009049774</v>
      </c>
      <c r="H16" s="322">
        <v>29</v>
      </c>
      <c r="I16" s="245">
        <f t="shared" si="3"/>
        <v>12.831858407079647</v>
      </c>
      <c r="J16" s="246">
        <f t="shared" si="4"/>
        <v>71</v>
      </c>
      <c r="K16" s="247">
        <f t="shared" si="5"/>
        <v>11.341853035143771</v>
      </c>
      <c r="L16" s="246">
        <f t="shared" si="7"/>
        <v>67</v>
      </c>
      <c r="M16" s="247">
        <f t="shared" si="6"/>
        <v>11.260504201680671</v>
      </c>
      <c r="N16" s="251" t="s">
        <v>6</v>
      </c>
    </row>
    <row r="17" spans="1:14" s="10" customFormat="1" ht="18.75" customHeight="1" thickTop="1" thickBot="1">
      <c r="A17" s="323" t="s">
        <v>7</v>
      </c>
      <c r="B17" s="324">
        <v>30</v>
      </c>
      <c r="C17" s="241">
        <f t="shared" si="0"/>
        <v>7.4074074074074074</v>
      </c>
      <c r="D17" s="324">
        <v>21</v>
      </c>
      <c r="E17" s="241">
        <f t="shared" si="1"/>
        <v>5.691056910569106</v>
      </c>
      <c r="F17" s="324">
        <v>28</v>
      </c>
      <c r="G17" s="241">
        <f t="shared" si="2"/>
        <v>12.669683257918551</v>
      </c>
      <c r="H17" s="324">
        <v>25</v>
      </c>
      <c r="I17" s="241">
        <f t="shared" si="3"/>
        <v>11.061946902654869</v>
      </c>
      <c r="J17" s="242">
        <f t="shared" si="4"/>
        <v>58</v>
      </c>
      <c r="K17" s="243">
        <f t="shared" si="5"/>
        <v>9.2651757188498411</v>
      </c>
      <c r="L17" s="242">
        <f t="shared" si="7"/>
        <v>46</v>
      </c>
      <c r="M17" s="243">
        <f t="shared" si="6"/>
        <v>7.73109243697479</v>
      </c>
      <c r="N17" s="325" t="s">
        <v>7</v>
      </c>
    </row>
    <row r="18" spans="1:14" s="10" customFormat="1" ht="18.75" customHeight="1" thickTop="1" thickBot="1">
      <c r="A18" s="250" t="s">
        <v>8</v>
      </c>
      <c r="B18" s="322">
        <v>19</v>
      </c>
      <c r="C18" s="245">
        <f t="shared" si="0"/>
        <v>4.6913580246913584</v>
      </c>
      <c r="D18" s="322">
        <v>26</v>
      </c>
      <c r="E18" s="245">
        <f t="shared" si="1"/>
        <v>7.0460704607046072</v>
      </c>
      <c r="F18" s="322">
        <v>12</v>
      </c>
      <c r="G18" s="245">
        <f t="shared" si="2"/>
        <v>5.4298642533936654</v>
      </c>
      <c r="H18" s="322">
        <v>16</v>
      </c>
      <c r="I18" s="245">
        <f t="shared" si="3"/>
        <v>7.0796460176991154</v>
      </c>
      <c r="J18" s="246">
        <f t="shared" si="4"/>
        <v>31</v>
      </c>
      <c r="K18" s="247">
        <f t="shared" si="5"/>
        <v>4.9520766773162945</v>
      </c>
      <c r="L18" s="246">
        <f t="shared" si="7"/>
        <v>42</v>
      </c>
      <c r="M18" s="247">
        <f t="shared" si="6"/>
        <v>7.0588235294117645</v>
      </c>
      <c r="N18" s="251" t="s">
        <v>8</v>
      </c>
    </row>
    <row r="19" spans="1:14" s="10" customFormat="1" ht="18.75" customHeight="1" thickTop="1" thickBot="1">
      <c r="A19" s="323" t="s">
        <v>9</v>
      </c>
      <c r="B19" s="324">
        <v>14</v>
      </c>
      <c r="C19" s="241">
        <f>B19/$B$22%</f>
        <v>3.4567901234567904</v>
      </c>
      <c r="D19" s="324">
        <v>14</v>
      </c>
      <c r="E19" s="241">
        <f t="shared" si="1"/>
        <v>3.794037940379404</v>
      </c>
      <c r="F19" s="324">
        <v>12</v>
      </c>
      <c r="G19" s="241">
        <f t="shared" si="2"/>
        <v>5.4298642533936654</v>
      </c>
      <c r="H19" s="324">
        <v>9</v>
      </c>
      <c r="I19" s="241">
        <f t="shared" si="3"/>
        <v>3.9823008849557526</v>
      </c>
      <c r="J19" s="242">
        <f>B19+F19</f>
        <v>26</v>
      </c>
      <c r="K19" s="243">
        <f t="shared" si="5"/>
        <v>4.1533546325878596</v>
      </c>
      <c r="L19" s="242">
        <f>D19+H19</f>
        <v>23</v>
      </c>
      <c r="M19" s="243">
        <f t="shared" si="6"/>
        <v>3.865546218487395</v>
      </c>
      <c r="N19" s="325" t="s">
        <v>9</v>
      </c>
    </row>
    <row r="20" spans="1:14" s="10" customFormat="1" ht="18.75" customHeight="1" thickTop="1" thickBot="1">
      <c r="A20" s="250" t="s">
        <v>10</v>
      </c>
      <c r="B20" s="398">
        <v>10</v>
      </c>
      <c r="C20" s="399">
        <f>B20/$B$22%</f>
        <v>2.4691358024691361</v>
      </c>
      <c r="D20" s="398">
        <v>17</v>
      </c>
      <c r="E20" s="399">
        <f t="shared" si="1"/>
        <v>4.6070460704607044</v>
      </c>
      <c r="F20" s="398">
        <v>7</v>
      </c>
      <c r="G20" s="399">
        <f t="shared" si="2"/>
        <v>3.1674208144796379</v>
      </c>
      <c r="H20" s="398">
        <v>8</v>
      </c>
      <c r="I20" s="399">
        <f t="shared" si="3"/>
        <v>3.5398230088495577</v>
      </c>
      <c r="J20" s="401">
        <f>B20+F20</f>
        <v>17</v>
      </c>
      <c r="K20" s="400">
        <f t="shared" si="5"/>
        <v>2.7156549520766773</v>
      </c>
      <c r="L20" s="401">
        <f>D20+H20</f>
        <v>25</v>
      </c>
      <c r="M20" s="400">
        <f t="shared" si="6"/>
        <v>4.2016806722689077</v>
      </c>
      <c r="N20" s="251" t="s">
        <v>10</v>
      </c>
    </row>
    <row r="21" spans="1:14" s="10" customFormat="1" ht="18.75" customHeight="1" thickTop="1">
      <c r="A21" s="473" t="s">
        <v>422</v>
      </c>
      <c r="B21" s="474">
        <v>0</v>
      </c>
      <c r="C21" s="475">
        <f>B21/$D$22%</f>
        <v>0</v>
      </c>
      <c r="D21" s="474">
        <v>0</v>
      </c>
      <c r="E21" s="475">
        <f t="shared" si="1"/>
        <v>0</v>
      </c>
      <c r="F21" s="474">
        <v>4</v>
      </c>
      <c r="G21" s="574">
        <f>F21/F22%</f>
        <v>1.8099547511312217</v>
      </c>
      <c r="H21" s="474">
        <v>10</v>
      </c>
      <c r="I21" s="475">
        <f t="shared" si="3"/>
        <v>4.4247787610619476</v>
      </c>
      <c r="J21" s="476">
        <f>B21+F21</f>
        <v>4</v>
      </c>
      <c r="K21" s="477">
        <f t="shared" si="5"/>
        <v>0.63897763578274758</v>
      </c>
      <c r="L21" s="476">
        <f>D21+H21</f>
        <v>10</v>
      </c>
      <c r="M21" s="477">
        <f t="shared" si="6"/>
        <v>1.680672268907563</v>
      </c>
      <c r="N21" s="478" t="s">
        <v>444</v>
      </c>
    </row>
    <row r="22" spans="1:14" s="10" customFormat="1" ht="18.75" customHeight="1">
      <c r="A22" s="479" t="s">
        <v>11</v>
      </c>
      <c r="B22" s="480">
        <f t="shared" ref="B22:D22" si="8">SUM(B11:B21)</f>
        <v>405</v>
      </c>
      <c r="C22" s="481">
        <f t="shared" si="8"/>
        <v>100</v>
      </c>
      <c r="D22" s="480">
        <f t="shared" si="8"/>
        <v>369</v>
      </c>
      <c r="E22" s="481">
        <f t="shared" ref="E22:M22" si="9">SUM(E11:E21)</f>
        <v>100.00000000000003</v>
      </c>
      <c r="F22" s="480">
        <f t="shared" si="9"/>
        <v>221</v>
      </c>
      <c r="G22" s="481">
        <f t="shared" si="9"/>
        <v>99.999999999999986</v>
      </c>
      <c r="H22" s="480">
        <f t="shared" si="9"/>
        <v>226</v>
      </c>
      <c r="I22" s="481">
        <f t="shared" si="9"/>
        <v>100</v>
      </c>
      <c r="J22" s="482">
        <f t="shared" si="9"/>
        <v>626</v>
      </c>
      <c r="K22" s="481">
        <f t="shared" si="9"/>
        <v>100.00000000000001</v>
      </c>
      <c r="L22" s="482">
        <f t="shared" si="9"/>
        <v>595</v>
      </c>
      <c r="M22" s="481">
        <f t="shared" si="9"/>
        <v>100</v>
      </c>
      <c r="N22" s="483" t="s">
        <v>12</v>
      </c>
    </row>
    <row r="23" spans="1:14" s="12" customFormat="1"/>
  </sheetData>
  <mergeCells count="15">
    <mergeCell ref="A3:N3"/>
    <mergeCell ref="A4:N4"/>
    <mergeCell ref="A5:N5"/>
    <mergeCell ref="A6:N6"/>
    <mergeCell ref="A8:A10"/>
    <mergeCell ref="N8:N10"/>
    <mergeCell ref="B8:E8"/>
    <mergeCell ref="F8:I8"/>
    <mergeCell ref="J8:M8"/>
    <mergeCell ref="D9:E9"/>
    <mergeCell ref="B9:C9"/>
    <mergeCell ref="H9:I9"/>
    <mergeCell ref="F9:G9"/>
    <mergeCell ref="L9:M9"/>
    <mergeCell ref="J9:K9"/>
  </mergeCells>
  <printOptions horizontalCentered="1"/>
  <pageMargins left="0" right="0" top="0.47244094488188981" bottom="0" header="0" footer="0"/>
  <pageSetup paperSize="11" scale="78" orientation="landscape" r:id="rId1"/>
  <headerFooter alignWithMargins="0">
    <oddFooter>&amp;C_&amp;P_</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34"/>
  <sheetViews>
    <sheetView rightToLeft="1" view="pageBreakPreview" zoomScaleNormal="100" zoomScaleSheetLayoutView="100" workbookViewId="0">
      <selection activeCell="O18" sqref="O18"/>
    </sheetView>
  </sheetViews>
  <sheetFormatPr defaultColWidth="9.140625" defaultRowHeight="12.75"/>
  <cols>
    <col min="1" max="1" width="15" style="13" customWidth="1"/>
    <col min="2" max="2" width="7.140625" style="13" customWidth="1"/>
    <col min="3" max="3" width="6.85546875" style="13" bestFit="1" customWidth="1"/>
    <col min="4" max="4" width="7.140625" style="13" customWidth="1"/>
    <col min="5" max="5" width="6.85546875" style="13" bestFit="1" customWidth="1"/>
    <col min="6" max="7" width="7.140625" style="13" customWidth="1"/>
    <col min="8" max="8" width="7.140625" style="3" customWidth="1"/>
    <col min="9" max="9" width="6.85546875" style="3" bestFit="1" customWidth="1"/>
    <col min="10" max="10" width="7.140625" style="3" customWidth="1"/>
    <col min="11" max="11" width="6.85546875" style="3" bestFit="1" customWidth="1"/>
    <col min="12" max="12" width="7.140625" style="3" customWidth="1"/>
    <col min="13" max="13" width="8.5703125" style="3" bestFit="1" customWidth="1"/>
    <col min="14" max="14" width="15" style="13" customWidth="1"/>
    <col min="15" max="16384" width="9.140625" style="3"/>
  </cols>
  <sheetData>
    <row r="1" spans="1:15" ht="30.75">
      <c r="A1" s="528" t="s">
        <v>109</v>
      </c>
      <c r="B1" s="529"/>
      <c r="C1" s="529"/>
      <c r="D1" s="529"/>
      <c r="E1" s="529"/>
      <c r="F1" s="529"/>
      <c r="G1" s="529"/>
      <c r="H1" s="529"/>
      <c r="I1" s="529"/>
      <c r="J1" s="529"/>
      <c r="K1" s="529"/>
      <c r="L1" s="529"/>
      <c r="M1" s="529"/>
      <c r="N1" s="530" t="s">
        <v>133</v>
      </c>
    </row>
    <row r="2" spans="1:15">
      <c r="A2" s="66"/>
      <c r="B2" s="67"/>
      <c r="C2" s="67"/>
      <c r="D2" s="67"/>
      <c r="E2" s="67"/>
      <c r="F2" s="67"/>
      <c r="G2" s="67"/>
      <c r="H2" s="67"/>
      <c r="I2" s="67"/>
      <c r="J2" s="67"/>
      <c r="K2" s="67"/>
      <c r="L2" s="67"/>
      <c r="M2" s="67"/>
      <c r="N2" s="67"/>
    </row>
    <row r="3" spans="1:15" s="2" customFormat="1" ht="19.5" customHeight="1">
      <c r="A3" s="627" t="s">
        <v>167</v>
      </c>
      <c r="B3" s="627"/>
      <c r="C3" s="627"/>
      <c r="D3" s="627"/>
      <c r="E3" s="627"/>
      <c r="F3" s="627"/>
      <c r="G3" s="627"/>
      <c r="H3" s="627"/>
      <c r="I3" s="627"/>
      <c r="J3" s="627"/>
      <c r="K3" s="627"/>
      <c r="L3" s="627"/>
      <c r="M3" s="627"/>
      <c r="N3" s="627"/>
    </row>
    <row r="4" spans="1:15" s="2" customFormat="1" ht="19.5" customHeight="1">
      <c r="A4" s="628" t="s">
        <v>462</v>
      </c>
      <c r="B4" s="628"/>
      <c r="C4" s="628"/>
      <c r="D4" s="628"/>
      <c r="E4" s="628"/>
      <c r="F4" s="628"/>
      <c r="G4" s="628"/>
      <c r="H4" s="628"/>
      <c r="I4" s="628"/>
      <c r="J4" s="628"/>
      <c r="K4" s="628"/>
      <c r="L4" s="628"/>
      <c r="M4" s="628"/>
      <c r="N4" s="628"/>
    </row>
    <row r="5" spans="1:15" s="2" customFormat="1" ht="15.75" customHeight="1">
      <c r="A5" s="629" t="s">
        <v>166</v>
      </c>
      <c r="B5" s="629"/>
      <c r="C5" s="629"/>
      <c r="D5" s="629"/>
      <c r="E5" s="629"/>
      <c r="F5" s="629"/>
      <c r="G5" s="629"/>
      <c r="H5" s="629"/>
      <c r="I5" s="629"/>
      <c r="J5" s="629"/>
      <c r="K5" s="629"/>
      <c r="L5" s="629"/>
      <c r="M5" s="629"/>
      <c r="N5" s="629"/>
    </row>
    <row r="6" spans="1:15">
      <c r="A6" s="630" t="s">
        <v>480</v>
      </c>
      <c r="B6" s="630"/>
      <c r="C6" s="630"/>
      <c r="D6" s="630"/>
      <c r="E6" s="630"/>
      <c r="F6" s="630"/>
      <c r="G6" s="630"/>
      <c r="H6" s="630"/>
      <c r="I6" s="630"/>
      <c r="J6" s="630"/>
      <c r="K6" s="630"/>
      <c r="L6" s="630"/>
      <c r="M6" s="630"/>
      <c r="N6" s="630"/>
    </row>
    <row r="7" spans="1:15" s="129" customFormat="1" ht="12.75" customHeight="1">
      <c r="A7" s="4" t="s">
        <v>280</v>
      </c>
      <c r="B7" s="4"/>
      <c r="C7" s="4"/>
      <c r="D7" s="4"/>
      <c r="E7" s="4"/>
      <c r="F7" s="4"/>
      <c r="G7" s="4"/>
      <c r="H7" s="131"/>
      <c r="I7" s="131"/>
      <c r="J7" s="131"/>
      <c r="K7" s="130"/>
      <c r="L7" s="179"/>
      <c r="M7" s="179"/>
      <c r="N7" s="8" t="s">
        <v>279</v>
      </c>
      <c r="O7" s="130"/>
    </row>
    <row r="8" spans="1:15" ht="35.25" customHeight="1" thickBot="1">
      <c r="A8" s="676" t="s">
        <v>390</v>
      </c>
      <c r="B8" s="633" t="s">
        <v>388</v>
      </c>
      <c r="C8" s="633"/>
      <c r="D8" s="633"/>
      <c r="E8" s="633"/>
      <c r="F8" s="633" t="s">
        <v>389</v>
      </c>
      <c r="G8" s="633"/>
      <c r="H8" s="633"/>
      <c r="I8" s="633"/>
      <c r="J8" s="633" t="s">
        <v>298</v>
      </c>
      <c r="K8" s="633"/>
      <c r="L8" s="633"/>
      <c r="M8" s="633"/>
      <c r="N8" s="670" t="s">
        <v>405</v>
      </c>
    </row>
    <row r="9" spans="1:15" s="9" customFormat="1" ht="51" customHeight="1" thickTop="1" thickBot="1">
      <c r="A9" s="677"/>
      <c r="B9" s="680" t="s">
        <v>442</v>
      </c>
      <c r="C9" s="681"/>
      <c r="D9" s="680" t="s">
        <v>478</v>
      </c>
      <c r="E9" s="681"/>
      <c r="F9" s="680" t="s">
        <v>442</v>
      </c>
      <c r="G9" s="681"/>
      <c r="H9" s="680" t="s">
        <v>478</v>
      </c>
      <c r="I9" s="681"/>
      <c r="J9" s="680" t="s">
        <v>442</v>
      </c>
      <c r="K9" s="681"/>
      <c r="L9" s="680" t="s">
        <v>478</v>
      </c>
      <c r="M9" s="681"/>
      <c r="N9" s="679"/>
    </row>
    <row r="10" spans="1:15" s="10" customFormat="1" ht="28.5" customHeight="1" thickTop="1">
      <c r="A10" s="678"/>
      <c r="B10" s="239" t="s">
        <v>232</v>
      </c>
      <c r="C10" s="239" t="s">
        <v>233</v>
      </c>
      <c r="D10" s="239" t="s">
        <v>232</v>
      </c>
      <c r="E10" s="239" t="s">
        <v>233</v>
      </c>
      <c r="F10" s="239" t="s">
        <v>232</v>
      </c>
      <c r="G10" s="239" t="s">
        <v>233</v>
      </c>
      <c r="H10" s="239" t="s">
        <v>447</v>
      </c>
      <c r="I10" s="239" t="s">
        <v>233</v>
      </c>
      <c r="J10" s="239" t="s">
        <v>232</v>
      </c>
      <c r="K10" s="239" t="s">
        <v>233</v>
      </c>
      <c r="L10" s="239" t="s">
        <v>232</v>
      </c>
      <c r="M10" s="239" t="s">
        <v>233</v>
      </c>
      <c r="N10" s="671"/>
    </row>
    <row r="11" spans="1:15" s="10" customFormat="1" ht="18" customHeight="1" thickBot="1">
      <c r="A11" s="319">
        <v>-20</v>
      </c>
      <c r="B11" s="326">
        <v>9</v>
      </c>
      <c r="C11" s="241">
        <f>B11/$B$20%</f>
        <v>2.4193548387096775</v>
      </c>
      <c r="D11" s="326">
        <v>9</v>
      </c>
      <c r="E11" s="241">
        <f t="shared" ref="E11:E19" si="0">D11/$D$20%</f>
        <v>2.7692307692307692</v>
      </c>
      <c r="F11" s="326">
        <v>3</v>
      </c>
      <c r="G11" s="241">
        <f>F11/$F$20%</f>
        <v>1.1811023622047243</v>
      </c>
      <c r="H11" s="326">
        <v>7</v>
      </c>
      <c r="I11" s="241">
        <f t="shared" ref="I11:I19" si="1">H11/$H$20%</f>
        <v>2.5925925925925926</v>
      </c>
      <c r="J11" s="242">
        <f>B11+F11</f>
        <v>12</v>
      </c>
      <c r="K11" s="243">
        <f>J11/$J$20%</f>
        <v>1.9169329073482428</v>
      </c>
      <c r="L11" s="242">
        <f>D11+H11</f>
        <v>16</v>
      </c>
      <c r="M11" s="243">
        <f t="shared" ref="M11:M18" si="2">L11/$L$20%</f>
        <v>2.6890756302521006</v>
      </c>
      <c r="N11" s="321">
        <v>-20</v>
      </c>
    </row>
    <row r="12" spans="1:15" s="10" customFormat="1" ht="21" customHeight="1" thickTop="1" thickBot="1">
      <c r="A12" s="250" t="s">
        <v>2</v>
      </c>
      <c r="B12" s="322">
        <v>91</v>
      </c>
      <c r="C12" s="245">
        <f t="shared" ref="C12:C19" si="3">B12/$B$20%</f>
        <v>24.462365591397848</v>
      </c>
      <c r="D12" s="322">
        <v>69</v>
      </c>
      <c r="E12" s="245">
        <f t="shared" si="0"/>
        <v>21.23076923076923</v>
      </c>
      <c r="F12" s="322">
        <v>28</v>
      </c>
      <c r="G12" s="245">
        <f t="shared" ref="G12:G19" si="4">F12/$F$20%</f>
        <v>11.023622047244094</v>
      </c>
      <c r="H12" s="322">
        <v>22</v>
      </c>
      <c r="I12" s="245">
        <f t="shared" si="1"/>
        <v>8.148148148148147</v>
      </c>
      <c r="J12" s="246">
        <f t="shared" ref="J12" si="5">B12+F12</f>
        <v>119</v>
      </c>
      <c r="K12" s="247">
        <f t="shared" ref="K12:K19" si="6">J12/$J$20%</f>
        <v>19.009584664536742</v>
      </c>
      <c r="L12" s="246">
        <f t="shared" ref="L12:L19" si="7">D12+H12</f>
        <v>91</v>
      </c>
      <c r="M12" s="247">
        <f t="shared" si="2"/>
        <v>15.294117647058822</v>
      </c>
      <c r="N12" s="251" t="s">
        <v>2</v>
      </c>
    </row>
    <row r="13" spans="1:15" s="10" customFormat="1" ht="21" customHeight="1" thickTop="1" thickBot="1">
      <c r="A13" s="323" t="s">
        <v>3</v>
      </c>
      <c r="B13" s="324">
        <v>93</v>
      </c>
      <c r="C13" s="241">
        <f t="shared" si="3"/>
        <v>25</v>
      </c>
      <c r="D13" s="324">
        <v>74</v>
      </c>
      <c r="E13" s="241">
        <f t="shared" si="0"/>
        <v>22.76923076923077</v>
      </c>
      <c r="F13" s="324">
        <v>43</v>
      </c>
      <c r="G13" s="241">
        <f t="shared" si="4"/>
        <v>16.929133858267715</v>
      </c>
      <c r="H13" s="324">
        <v>39</v>
      </c>
      <c r="I13" s="241">
        <f t="shared" si="1"/>
        <v>14.444444444444443</v>
      </c>
      <c r="J13" s="242">
        <f>B13+F13</f>
        <v>136</v>
      </c>
      <c r="K13" s="243">
        <f t="shared" si="6"/>
        <v>21.725239616613418</v>
      </c>
      <c r="L13" s="242">
        <f>D13+H13</f>
        <v>113</v>
      </c>
      <c r="M13" s="243">
        <f t="shared" si="2"/>
        <v>18.991596638655462</v>
      </c>
      <c r="N13" s="325" t="s">
        <v>3</v>
      </c>
    </row>
    <row r="14" spans="1:15" s="10" customFormat="1" ht="21" customHeight="1" thickTop="1" thickBot="1">
      <c r="A14" s="250" t="s">
        <v>4</v>
      </c>
      <c r="B14" s="322">
        <v>61</v>
      </c>
      <c r="C14" s="245">
        <f t="shared" si="3"/>
        <v>16.397849462365592</v>
      </c>
      <c r="D14" s="322">
        <v>55</v>
      </c>
      <c r="E14" s="245">
        <f t="shared" si="0"/>
        <v>16.923076923076923</v>
      </c>
      <c r="F14" s="322">
        <v>65</v>
      </c>
      <c r="G14" s="245">
        <f t="shared" si="4"/>
        <v>25.590551181102363</v>
      </c>
      <c r="H14" s="322">
        <v>65</v>
      </c>
      <c r="I14" s="245">
        <f t="shared" si="1"/>
        <v>24.074074074074073</v>
      </c>
      <c r="J14" s="246">
        <f t="shared" ref="J14" si="8">B14+F14</f>
        <v>126</v>
      </c>
      <c r="K14" s="247">
        <f t="shared" si="6"/>
        <v>20.12779552715655</v>
      </c>
      <c r="L14" s="246">
        <f t="shared" si="7"/>
        <v>120</v>
      </c>
      <c r="M14" s="247">
        <f t="shared" si="2"/>
        <v>20.168067226890756</v>
      </c>
      <c r="N14" s="251" t="s">
        <v>4</v>
      </c>
    </row>
    <row r="15" spans="1:15" s="10" customFormat="1" ht="21" customHeight="1" thickTop="1" thickBot="1">
      <c r="A15" s="323" t="s">
        <v>5</v>
      </c>
      <c r="B15" s="324">
        <v>50</v>
      </c>
      <c r="C15" s="241">
        <f t="shared" si="3"/>
        <v>13.440860215053762</v>
      </c>
      <c r="D15" s="324">
        <v>44</v>
      </c>
      <c r="E15" s="241">
        <f t="shared" si="0"/>
        <v>13.538461538461538</v>
      </c>
      <c r="F15" s="324">
        <v>44</v>
      </c>
      <c r="G15" s="241">
        <f t="shared" si="4"/>
        <v>17.322834645669293</v>
      </c>
      <c r="H15" s="324">
        <v>49</v>
      </c>
      <c r="I15" s="241">
        <f t="shared" si="1"/>
        <v>18.148148148148145</v>
      </c>
      <c r="J15" s="242">
        <f>B15+F15</f>
        <v>94</v>
      </c>
      <c r="K15" s="243">
        <f t="shared" si="6"/>
        <v>15.015974440894569</v>
      </c>
      <c r="L15" s="242">
        <f>D15+H15</f>
        <v>93</v>
      </c>
      <c r="M15" s="243">
        <f t="shared" si="2"/>
        <v>15.630252100840336</v>
      </c>
      <c r="N15" s="325" t="s">
        <v>5</v>
      </c>
    </row>
    <row r="16" spans="1:15" s="10" customFormat="1" ht="21" customHeight="1" thickTop="1" thickBot="1">
      <c r="A16" s="250" t="s">
        <v>6</v>
      </c>
      <c r="B16" s="322">
        <v>29</v>
      </c>
      <c r="C16" s="245">
        <f t="shared" si="3"/>
        <v>7.7956989247311821</v>
      </c>
      <c r="D16" s="322">
        <v>26</v>
      </c>
      <c r="E16" s="245">
        <f t="shared" si="0"/>
        <v>8</v>
      </c>
      <c r="F16" s="322">
        <v>33</v>
      </c>
      <c r="G16" s="245">
        <f t="shared" si="4"/>
        <v>12.992125984251969</v>
      </c>
      <c r="H16" s="322">
        <v>34</v>
      </c>
      <c r="I16" s="245">
        <f t="shared" si="1"/>
        <v>12.592592592592592</v>
      </c>
      <c r="J16" s="246">
        <f t="shared" ref="J16:J17" si="9">B16+F16</f>
        <v>62</v>
      </c>
      <c r="K16" s="247">
        <f t="shared" si="6"/>
        <v>9.9041533546325891</v>
      </c>
      <c r="L16" s="246">
        <f t="shared" si="7"/>
        <v>60</v>
      </c>
      <c r="M16" s="247">
        <f t="shared" si="2"/>
        <v>10.084033613445378</v>
      </c>
      <c r="N16" s="251" t="s">
        <v>6</v>
      </c>
    </row>
    <row r="17" spans="1:14" s="10" customFormat="1" ht="21" customHeight="1" thickTop="1" thickBot="1">
      <c r="A17" s="323" t="s">
        <v>7</v>
      </c>
      <c r="B17" s="324">
        <v>18</v>
      </c>
      <c r="C17" s="241">
        <f t="shared" si="3"/>
        <v>4.838709677419355</v>
      </c>
      <c r="D17" s="324">
        <v>18</v>
      </c>
      <c r="E17" s="241">
        <f t="shared" si="0"/>
        <v>5.5384615384615383</v>
      </c>
      <c r="F17" s="324">
        <v>15</v>
      </c>
      <c r="G17" s="241">
        <f t="shared" si="4"/>
        <v>5.9055118110236222</v>
      </c>
      <c r="H17" s="324">
        <v>24</v>
      </c>
      <c r="I17" s="241">
        <f t="shared" si="1"/>
        <v>8.8888888888888875</v>
      </c>
      <c r="J17" s="242">
        <f t="shared" si="9"/>
        <v>33</v>
      </c>
      <c r="K17" s="243">
        <f t="shared" si="6"/>
        <v>5.2715654952076676</v>
      </c>
      <c r="L17" s="242">
        <f t="shared" si="7"/>
        <v>42</v>
      </c>
      <c r="M17" s="243">
        <f t="shared" si="2"/>
        <v>7.0588235294117645</v>
      </c>
      <c r="N17" s="325" t="s">
        <v>7</v>
      </c>
    </row>
    <row r="18" spans="1:14" s="10" customFormat="1" ht="21" customHeight="1" thickTop="1" thickBot="1">
      <c r="A18" s="250" t="s">
        <v>56</v>
      </c>
      <c r="B18" s="398">
        <v>21</v>
      </c>
      <c r="C18" s="399">
        <f t="shared" si="3"/>
        <v>5.6451612903225801</v>
      </c>
      <c r="D18" s="398">
        <v>30</v>
      </c>
      <c r="E18" s="399">
        <f t="shared" si="0"/>
        <v>9.2307692307692299</v>
      </c>
      <c r="F18" s="398">
        <v>13</v>
      </c>
      <c r="G18" s="399">
        <f t="shared" si="4"/>
        <v>5.1181102362204722</v>
      </c>
      <c r="H18" s="398">
        <v>17</v>
      </c>
      <c r="I18" s="399">
        <f t="shared" si="1"/>
        <v>6.2962962962962958</v>
      </c>
      <c r="J18" s="401">
        <f>B18+F18</f>
        <v>34</v>
      </c>
      <c r="K18" s="400">
        <f t="shared" si="6"/>
        <v>5.4313099041533546</v>
      </c>
      <c r="L18" s="401">
        <f>D18+H18</f>
        <v>47</v>
      </c>
      <c r="M18" s="400">
        <f t="shared" si="2"/>
        <v>7.8991596638655457</v>
      </c>
      <c r="N18" s="251" t="s">
        <v>56</v>
      </c>
    </row>
    <row r="19" spans="1:14" s="10" customFormat="1" ht="21" customHeight="1" thickTop="1">
      <c r="A19" s="392" t="s">
        <v>422</v>
      </c>
      <c r="B19" s="393">
        <v>0</v>
      </c>
      <c r="C19" s="396">
        <f t="shared" si="3"/>
        <v>0</v>
      </c>
      <c r="D19" s="393">
        <v>0</v>
      </c>
      <c r="E19" s="396">
        <f t="shared" si="0"/>
        <v>0</v>
      </c>
      <c r="F19" s="393">
        <v>10</v>
      </c>
      <c r="G19" s="396">
        <f t="shared" si="4"/>
        <v>3.9370078740157481</v>
      </c>
      <c r="H19" s="393">
        <v>13</v>
      </c>
      <c r="I19" s="396">
        <f t="shared" si="1"/>
        <v>4.8148148148148149</v>
      </c>
      <c r="J19" s="395">
        <f t="shared" ref="J19" si="10">B19+F19</f>
        <v>10</v>
      </c>
      <c r="K19" s="397">
        <f t="shared" si="6"/>
        <v>1.5974440894568691</v>
      </c>
      <c r="L19" s="395">
        <f t="shared" si="7"/>
        <v>13</v>
      </c>
      <c r="M19" s="397">
        <f>L19/$L$20%</f>
        <v>2.1848739495798317</v>
      </c>
      <c r="N19" s="394" t="s">
        <v>423</v>
      </c>
    </row>
    <row r="20" spans="1:14" s="10" customFormat="1" ht="21" customHeight="1">
      <c r="A20" s="391" t="s">
        <v>11</v>
      </c>
      <c r="B20" s="424">
        <f>SUM(B11:B19)</f>
        <v>372</v>
      </c>
      <c r="C20" s="423">
        <f>SUM(C11:C19)</f>
        <v>100</v>
      </c>
      <c r="D20" s="424">
        <f>SUM(D11:D19)</f>
        <v>325</v>
      </c>
      <c r="E20" s="423">
        <f>SUM(E11:E19)</f>
        <v>99.999999999999986</v>
      </c>
      <c r="F20" s="422">
        <f t="shared" ref="F20:G20" si="11">SUM(F11:F19)</f>
        <v>254</v>
      </c>
      <c r="G20" s="423">
        <f t="shared" si="11"/>
        <v>100.00000000000001</v>
      </c>
      <c r="H20" s="422">
        <f t="shared" ref="H20:M20" si="12">SUM(H11:H19)</f>
        <v>270</v>
      </c>
      <c r="I20" s="423">
        <f t="shared" si="12"/>
        <v>99.999999999999972</v>
      </c>
      <c r="J20" s="424">
        <f t="shared" ref="J20:K20" si="13">SUM(J11:J19)</f>
        <v>626</v>
      </c>
      <c r="K20" s="423">
        <f t="shared" si="13"/>
        <v>100</v>
      </c>
      <c r="L20" s="424">
        <f t="shared" si="12"/>
        <v>595</v>
      </c>
      <c r="M20" s="423">
        <f t="shared" si="12"/>
        <v>100.00000000000001</v>
      </c>
      <c r="N20" s="425" t="s">
        <v>12</v>
      </c>
    </row>
    <row r="21" spans="1:14" s="12" customFormat="1" ht="21" customHeight="1"/>
    <row r="24" spans="1:14">
      <c r="A24" s="3"/>
      <c r="B24" s="3"/>
      <c r="C24" s="3"/>
      <c r="D24" s="3"/>
      <c r="E24" s="3"/>
      <c r="F24" s="3"/>
      <c r="G24" s="3"/>
      <c r="N24" s="3"/>
    </row>
    <row r="25" spans="1:14">
      <c r="A25" s="3"/>
      <c r="B25" s="3"/>
      <c r="C25" s="3"/>
      <c r="D25" s="3"/>
      <c r="E25" s="3"/>
      <c r="F25" s="3"/>
      <c r="G25" s="3"/>
      <c r="N25" s="3"/>
    </row>
    <row r="26" spans="1:14">
      <c r="A26" s="3"/>
      <c r="B26" s="3"/>
      <c r="C26" s="3"/>
      <c r="D26" s="3"/>
      <c r="E26" s="3"/>
      <c r="F26" s="3"/>
      <c r="G26" s="3"/>
      <c r="N26" s="3"/>
    </row>
    <row r="27" spans="1:14">
      <c r="A27" s="3"/>
      <c r="B27" s="3"/>
      <c r="C27" s="3"/>
      <c r="D27" s="3"/>
      <c r="E27" s="3"/>
      <c r="F27" s="3"/>
      <c r="G27" s="3"/>
      <c r="N27" s="3"/>
    </row>
    <row r="28" spans="1:14">
      <c r="A28" s="3"/>
      <c r="B28" s="3"/>
      <c r="C28" s="3"/>
      <c r="D28" s="3"/>
      <c r="E28" s="3"/>
      <c r="F28" s="3"/>
      <c r="G28" s="3"/>
      <c r="N28" s="3"/>
    </row>
    <row r="29" spans="1:14">
      <c r="A29" s="3"/>
      <c r="B29" s="3"/>
      <c r="C29" s="3"/>
      <c r="D29" s="3"/>
      <c r="E29" s="3"/>
      <c r="F29" s="3"/>
      <c r="G29" s="3"/>
      <c r="N29" s="3"/>
    </row>
    <row r="30" spans="1:14">
      <c r="A30" s="3"/>
      <c r="B30" s="3"/>
      <c r="C30" s="3"/>
      <c r="D30" s="3"/>
      <c r="E30" s="3"/>
      <c r="F30" s="3"/>
      <c r="G30" s="3"/>
      <c r="N30" s="3"/>
    </row>
    <row r="31" spans="1:14">
      <c r="A31" s="3"/>
      <c r="B31" s="3"/>
      <c r="C31" s="3"/>
      <c r="D31" s="3"/>
      <c r="E31" s="3"/>
      <c r="F31" s="3"/>
      <c r="G31" s="3"/>
      <c r="N31" s="3"/>
    </row>
    <row r="32" spans="1:14">
      <c r="A32" s="3"/>
      <c r="B32" s="3"/>
      <c r="C32" s="3"/>
      <c r="D32" s="3"/>
      <c r="E32" s="3"/>
      <c r="F32" s="3"/>
      <c r="G32" s="3"/>
      <c r="N32" s="3"/>
    </row>
    <row r="33" spans="1:14">
      <c r="A33" s="3"/>
      <c r="B33" s="3"/>
      <c r="C33" s="3"/>
      <c r="D33" s="3"/>
      <c r="E33" s="3"/>
      <c r="F33" s="3"/>
      <c r="G33" s="3"/>
      <c r="N33" s="3"/>
    </row>
    <row r="34" spans="1:14">
      <c r="A34" s="3"/>
      <c r="B34" s="3"/>
      <c r="C34" s="3"/>
      <c r="D34" s="3"/>
      <c r="E34" s="3"/>
      <c r="F34" s="3"/>
      <c r="G34" s="3"/>
      <c r="N34" s="3"/>
    </row>
  </sheetData>
  <mergeCells count="15">
    <mergeCell ref="A3:N3"/>
    <mergeCell ref="H9:I9"/>
    <mergeCell ref="L9:M9"/>
    <mergeCell ref="A4:N4"/>
    <mergeCell ref="A5:N5"/>
    <mergeCell ref="A6:N6"/>
    <mergeCell ref="A8:A10"/>
    <mergeCell ref="B8:E8"/>
    <mergeCell ref="F8:I8"/>
    <mergeCell ref="J8:M8"/>
    <mergeCell ref="N8:N10"/>
    <mergeCell ref="D9:E9"/>
    <mergeCell ref="B9:C9"/>
    <mergeCell ref="F9:G9"/>
    <mergeCell ref="J9:K9"/>
  </mergeCells>
  <printOptions horizontalCentered="1"/>
  <pageMargins left="0" right="0" top="0.47244094488188981" bottom="0" header="0" footer="0"/>
  <pageSetup paperSize="11" scale="76" orientation="landscape" r:id="rId1"/>
  <headerFooter alignWithMargins="0">
    <oddFooter>&amp;C_&amp;P_</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7"/>
  <sheetViews>
    <sheetView rightToLeft="1" view="pageBreakPreview" zoomScaleNormal="100" zoomScaleSheetLayoutView="100" workbookViewId="0">
      <selection activeCell="L9" sqref="L9"/>
    </sheetView>
  </sheetViews>
  <sheetFormatPr defaultColWidth="9.140625" defaultRowHeight="12.75"/>
  <cols>
    <col min="1" max="1" width="21.5703125" style="13" customWidth="1"/>
    <col min="2" max="3" width="12.140625" style="3" customWidth="1"/>
    <col min="4" max="4" width="12.5703125" style="3" customWidth="1"/>
    <col min="5" max="6" width="12.140625" style="3" customWidth="1"/>
    <col min="7" max="7" width="21.5703125" style="13" customWidth="1"/>
    <col min="8" max="16384" width="9.140625" style="3"/>
  </cols>
  <sheetData>
    <row r="1" spans="1:16" ht="30.75">
      <c r="A1" s="528" t="s">
        <v>109</v>
      </c>
      <c r="B1" s="529"/>
      <c r="C1" s="529"/>
      <c r="D1" s="529"/>
      <c r="E1" s="529"/>
      <c r="F1" s="529"/>
      <c r="G1" s="530" t="s">
        <v>133</v>
      </c>
    </row>
    <row r="2" spans="1:16">
      <c r="A2" s="66"/>
      <c r="B2" s="67"/>
      <c r="C2" s="67"/>
      <c r="D2" s="67"/>
      <c r="E2" s="67"/>
      <c r="F2" s="67"/>
      <c r="G2" s="66"/>
    </row>
    <row r="3" spans="1:16" s="2" customFormat="1" ht="21.75">
      <c r="A3" s="627" t="s">
        <v>0</v>
      </c>
      <c r="B3" s="627"/>
      <c r="C3" s="627"/>
      <c r="D3" s="627"/>
      <c r="E3" s="627"/>
      <c r="F3" s="627"/>
      <c r="G3" s="627"/>
    </row>
    <row r="4" spans="1:16" s="2" customFormat="1" ht="18.75">
      <c r="A4" s="628" t="s">
        <v>473</v>
      </c>
      <c r="B4" s="628"/>
      <c r="C4" s="628"/>
      <c r="D4" s="628"/>
      <c r="E4" s="628"/>
      <c r="F4" s="628"/>
      <c r="G4" s="628"/>
    </row>
    <row r="5" spans="1:16" s="2" customFormat="1" ht="18">
      <c r="A5" s="663" t="s">
        <v>89</v>
      </c>
      <c r="B5" s="629"/>
      <c r="C5" s="629"/>
      <c r="D5" s="629"/>
      <c r="E5" s="629"/>
      <c r="F5" s="629"/>
      <c r="G5" s="629"/>
    </row>
    <row r="6" spans="1:16">
      <c r="A6" s="630" t="s">
        <v>477</v>
      </c>
      <c r="B6" s="630"/>
      <c r="C6" s="630"/>
      <c r="D6" s="630"/>
      <c r="E6" s="630"/>
      <c r="F6" s="630"/>
      <c r="G6" s="630"/>
    </row>
    <row r="7" spans="1:16" s="7" customFormat="1" ht="15.75">
      <c r="A7" s="4" t="s">
        <v>204</v>
      </c>
      <c r="B7" s="5"/>
      <c r="C7" s="5"/>
      <c r="D7" s="6"/>
      <c r="F7" s="5"/>
      <c r="G7" s="8" t="s">
        <v>309</v>
      </c>
      <c r="H7" s="6"/>
      <c r="J7" s="5"/>
      <c r="L7" s="5"/>
      <c r="M7" s="5"/>
    </row>
    <row r="8" spans="1:16" ht="26.25" customHeight="1" thickBot="1">
      <c r="A8" s="676" t="s">
        <v>335</v>
      </c>
      <c r="B8" s="666" t="s">
        <v>350</v>
      </c>
      <c r="C8" s="666" t="s">
        <v>349</v>
      </c>
      <c r="D8" s="666" t="s">
        <v>393</v>
      </c>
      <c r="E8" s="666" t="s">
        <v>348</v>
      </c>
      <c r="F8" s="653" t="s">
        <v>298</v>
      </c>
      <c r="G8" s="670" t="s">
        <v>406</v>
      </c>
    </row>
    <row r="9" spans="1:16" s="10" customFormat="1" ht="45" customHeight="1" thickTop="1">
      <c r="A9" s="678"/>
      <c r="B9" s="667"/>
      <c r="C9" s="667"/>
      <c r="D9" s="667"/>
      <c r="E9" s="667"/>
      <c r="F9" s="654"/>
      <c r="G9" s="671"/>
      <c r="I9" s="18"/>
      <c r="J9" s="18"/>
      <c r="K9" s="18"/>
    </row>
    <row r="10" spans="1:16" s="10" customFormat="1" ht="20.25" customHeight="1" thickBot="1">
      <c r="A10" s="319">
        <v>-20</v>
      </c>
      <c r="B10" s="150">
        <v>9</v>
      </c>
      <c r="C10" s="150">
        <v>5</v>
      </c>
      <c r="D10" s="150">
        <v>2</v>
      </c>
      <c r="E10" s="150" t="s">
        <v>439</v>
      </c>
      <c r="F10" s="151">
        <f>SUM(B10:E10)</f>
        <v>16</v>
      </c>
      <c r="G10" s="327">
        <v>-20</v>
      </c>
      <c r="H10" s="163"/>
      <c r="I10" s="66"/>
      <c r="J10" s="3"/>
      <c r="K10" s="3"/>
      <c r="L10" s="3"/>
      <c r="M10" s="3"/>
      <c r="N10" s="3"/>
      <c r="O10" s="3"/>
      <c r="P10" s="3"/>
    </row>
    <row r="11" spans="1:16" s="10" customFormat="1" ht="20.25" customHeight="1" thickTop="1" thickBot="1">
      <c r="A11" s="250" t="s">
        <v>2</v>
      </c>
      <c r="B11" s="44">
        <v>54</v>
      </c>
      <c r="C11" s="44">
        <v>32</v>
      </c>
      <c r="D11" s="44">
        <v>5</v>
      </c>
      <c r="E11" s="44" t="s">
        <v>439</v>
      </c>
      <c r="F11" s="147">
        <f t="shared" ref="F11:F16" si="0">SUM(B11:E11)</f>
        <v>91</v>
      </c>
      <c r="G11" s="328" t="s">
        <v>2</v>
      </c>
      <c r="H11" s="3"/>
      <c r="I11" s="163"/>
    </row>
    <row r="12" spans="1:16" s="10" customFormat="1" ht="20.25" customHeight="1" thickTop="1" thickBot="1">
      <c r="A12" s="323" t="s">
        <v>3</v>
      </c>
      <c r="B12" s="148">
        <v>53</v>
      </c>
      <c r="C12" s="148">
        <v>44</v>
      </c>
      <c r="D12" s="148">
        <v>16</v>
      </c>
      <c r="E12" s="148" t="s">
        <v>439</v>
      </c>
      <c r="F12" s="149">
        <f>SUM(B12:E12)</f>
        <v>113</v>
      </c>
      <c r="G12" s="329" t="s">
        <v>3</v>
      </c>
      <c r="H12" s="3"/>
      <c r="I12" s="163"/>
    </row>
    <row r="13" spans="1:16" s="10" customFormat="1" ht="20.25" customHeight="1" thickTop="1" thickBot="1">
      <c r="A13" s="250" t="s">
        <v>4</v>
      </c>
      <c r="B13" s="44">
        <v>57</v>
      </c>
      <c r="C13" s="44">
        <v>52</v>
      </c>
      <c r="D13" s="44">
        <v>6</v>
      </c>
      <c r="E13" s="44">
        <v>5</v>
      </c>
      <c r="F13" s="147">
        <f t="shared" si="0"/>
        <v>120</v>
      </c>
      <c r="G13" s="328" t="s">
        <v>4</v>
      </c>
      <c r="H13" s="3"/>
      <c r="I13" s="163"/>
    </row>
    <row r="14" spans="1:16" s="10" customFormat="1" ht="20.25" customHeight="1" thickTop="1" thickBot="1">
      <c r="A14" s="323" t="s">
        <v>5</v>
      </c>
      <c r="B14" s="148">
        <v>46</v>
      </c>
      <c r="C14" s="148">
        <v>34</v>
      </c>
      <c r="D14" s="148">
        <v>11</v>
      </c>
      <c r="E14" s="148">
        <v>2</v>
      </c>
      <c r="F14" s="149">
        <f t="shared" si="0"/>
        <v>93</v>
      </c>
      <c r="G14" s="329" t="s">
        <v>5</v>
      </c>
      <c r="H14" s="3"/>
      <c r="I14" s="163">
        <v>-20</v>
      </c>
      <c r="J14" s="10">
        <f>F10</f>
        <v>16</v>
      </c>
    </row>
    <row r="15" spans="1:16" s="10" customFormat="1" ht="20.25" customHeight="1" thickTop="1" thickBot="1">
      <c r="A15" s="250" t="s">
        <v>6</v>
      </c>
      <c r="B15" s="44">
        <v>29</v>
      </c>
      <c r="C15" s="44">
        <v>22</v>
      </c>
      <c r="D15" s="44">
        <v>6</v>
      </c>
      <c r="E15" s="44">
        <v>3</v>
      </c>
      <c r="F15" s="147">
        <f>SUM(B15:E15)</f>
        <v>60</v>
      </c>
      <c r="G15" s="328" t="s">
        <v>6</v>
      </c>
      <c r="H15" s="3"/>
      <c r="I15" s="163" t="s">
        <v>2</v>
      </c>
      <c r="J15" s="10">
        <f>F11</f>
        <v>91</v>
      </c>
    </row>
    <row r="16" spans="1:16" s="10" customFormat="1" ht="20.25" customHeight="1" thickTop="1" thickBot="1">
      <c r="A16" s="323" t="s">
        <v>7</v>
      </c>
      <c r="B16" s="148">
        <v>25</v>
      </c>
      <c r="C16" s="148">
        <v>11</v>
      </c>
      <c r="D16" s="148">
        <v>4</v>
      </c>
      <c r="E16" s="148">
        <v>2</v>
      </c>
      <c r="F16" s="149">
        <f t="shared" si="0"/>
        <v>42</v>
      </c>
      <c r="G16" s="325" t="s">
        <v>7</v>
      </c>
      <c r="H16" s="3"/>
      <c r="I16" s="163" t="s">
        <v>3</v>
      </c>
      <c r="J16" s="10">
        <f t="shared" ref="J16" si="1">F12</f>
        <v>113</v>
      </c>
    </row>
    <row r="17" spans="1:11" s="10" customFormat="1" ht="20.25" customHeight="1" thickTop="1">
      <c r="A17" s="254" t="s">
        <v>327</v>
      </c>
      <c r="B17" s="162">
        <v>17</v>
      </c>
      <c r="C17" s="162">
        <v>18</v>
      </c>
      <c r="D17" s="162">
        <v>7</v>
      </c>
      <c r="E17" s="162">
        <v>5</v>
      </c>
      <c r="F17" s="165">
        <f>SUM(B17:E17)</f>
        <v>47</v>
      </c>
      <c r="G17" s="255" t="s">
        <v>327</v>
      </c>
      <c r="H17" s="3"/>
      <c r="I17" s="163" t="s">
        <v>4</v>
      </c>
      <c r="J17" s="10">
        <f t="shared" ref="J17:J18" si="2">F13</f>
        <v>120</v>
      </c>
    </row>
    <row r="18" spans="1:11" s="10" customFormat="1" ht="20.25" customHeight="1">
      <c r="A18" s="436" t="s">
        <v>422</v>
      </c>
      <c r="B18" s="437">
        <v>5</v>
      </c>
      <c r="C18" s="437">
        <v>8</v>
      </c>
      <c r="D18" s="437" t="s">
        <v>439</v>
      </c>
      <c r="E18" s="437" t="s">
        <v>439</v>
      </c>
      <c r="F18" s="438">
        <f>SUM(B18:E18)</f>
        <v>13</v>
      </c>
      <c r="G18" s="439" t="s">
        <v>444</v>
      </c>
      <c r="H18" s="3"/>
      <c r="I18" s="163" t="s">
        <v>5</v>
      </c>
      <c r="J18" s="10">
        <f t="shared" si="2"/>
        <v>93</v>
      </c>
    </row>
    <row r="19" spans="1:11" s="10" customFormat="1" ht="20.25" customHeight="1" thickBot="1">
      <c r="A19" s="440" t="s">
        <v>11</v>
      </c>
      <c r="B19" s="441">
        <f>SUM(B10:B18)</f>
        <v>295</v>
      </c>
      <c r="C19" s="441">
        <f>SUM(C10:C18)</f>
        <v>226</v>
      </c>
      <c r="D19" s="441">
        <f>SUM(D10:D18)</f>
        <v>57</v>
      </c>
      <c r="E19" s="441">
        <f>SUM(E10:E18)</f>
        <v>17</v>
      </c>
      <c r="F19" s="441">
        <f>SUM(F10:F18)</f>
        <v>595</v>
      </c>
      <c r="G19" s="442" t="s">
        <v>12</v>
      </c>
      <c r="I19" s="163" t="s">
        <v>6</v>
      </c>
      <c r="J19" s="10">
        <f>F15</f>
        <v>60</v>
      </c>
    </row>
    <row r="20" spans="1:11" s="10" customFormat="1" ht="20.25" customHeight="1" thickTop="1">
      <c r="A20" s="443" t="s">
        <v>323</v>
      </c>
      <c r="B20" s="444">
        <f>(B19/ $F$19)*100</f>
        <v>49.579831932773111</v>
      </c>
      <c r="C20" s="444">
        <f>(C19/ $F$19)*100</f>
        <v>37.983193277310924</v>
      </c>
      <c r="D20" s="444">
        <f>(D19/ $F$19)*100</f>
        <v>9.5798319327731107</v>
      </c>
      <c r="E20" s="444">
        <f>(E19/ $F$19)*100</f>
        <v>2.8571428571428572</v>
      </c>
      <c r="F20" s="445">
        <f>SUM(B20:E20)</f>
        <v>100</v>
      </c>
      <c r="G20" s="446" t="s">
        <v>324</v>
      </c>
      <c r="I20" s="10" t="s">
        <v>7</v>
      </c>
      <c r="J20" s="10">
        <f>F16</f>
        <v>42</v>
      </c>
      <c r="K20" s="12"/>
    </row>
    <row r="21" spans="1:11" s="12" customFormat="1" ht="13.5" customHeight="1">
      <c r="A21" s="65"/>
      <c r="B21" s="65"/>
      <c r="C21" s="65"/>
      <c r="D21" s="65"/>
      <c r="E21" s="65"/>
      <c r="F21" s="65"/>
      <c r="G21" s="65"/>
      <c r="I21" s="12" t="s">
        <v>327</v>
      </c>
      <c r="J21" s="10">
        <f>F17</f>
        <v>47</v>
      </c>
      <c r="K21" s="3"/>
    </row>
    <row r="22" spans="1:11" ht="38.25">
      <c r="A22" s="66"/>
      <c r="B22" s="67"/>
      <c r="C22" s="67"/>
      <c r="D22" s="67"/>
      <c r="E22" s="67"/>
      <c r="F22" s="67"/>
      <c r="G22" s="66"/>
      <c r="I22" s="88" t="s">
        <v>421</v>
      </c>
      <c r="J22" s="10">
        <f>F18</f>
        <v>13</v>
      </c>
    </row>
    <row r="23" spans="1:11">
      <c r="A23" s="66"/>
      <c r="B23" s="67"/>
      <c r="C23" s="67"/>
      <c r="D23" s="67"/>
      <c r="E23" s="67"/>
      <c r="F23" s="67"/>
      <c r="G23" s="66"/>
      <c r="J23" s="10">
        <f>SUM(J14:J22)</f>
        <v>595</v>
      </c>
    </row>
    <row r="24" spans="1:11">
      <c r="A24" s="66"/>
      <c r="B24" s="67"/>
      <c r="C24" s="67"/>
      <c r="D24" s="67"/>
      <c r="E24" s="67"/>
      <c r="F24" s="67"/>
      <c r="G24" s="66"/>
    </row>
    <row r="25" spans="1:11">
      <c r="A25" s="66"/>
      <c r="B25" s="67"/>
      <c r="C25" s="67"/>
      <c r="D25" s="67"/>
      <c r="E25" s="67"/>
      <c r="F25" s="67"/>
      <c r="G25" s="66"/>
    </row>
    <row r="26" spans="1:11">
      <c r="A26" s="66"/>
      <c r="B26" s="67"/>
      <c r="C26" s="67"/>
      <c r="D26" s="67"/>
      <c r="E26" s="67"/>
      <c r="F26" s="67"/>
      <c r="G26" s="66"/>
    </row>
    <row r="27" spans="1:11">
      <c r="A27" s="66"/>
      <c r="B27" s="67"/>
      <c r="C27" s="67"/>
      <c r="D27" s="67"/>
      <c r="E27" s="67"/>
      <c r="F27" s="67"/>
      <c r="G27" s="66"/>
    </row>
    <row r="28" spans="1:11">
      <c r="A28" s="66"/>
      <c r="B28" s="67"/>
      <c r="C28" s="67"/>
      <c r="D28" s="67"/>
      <c r="E28" s="67"/>
      <c r="F28" s="67"/>
      <c r="G28" s="66"/>
    </row>
    <row r="29" spans="1:11">
      <c r="A29" s="66"/>
      <c r="B29" s="67"/>
      <c r="C29" s="67"/>
      <c r="D29" s="67"/>
      <c r="E29" s="67"/>
      <c r="F29" s="67"/>
      <c r="G29" s="66"/>
    </row>
    <row r="30" spans="1:11">
      <c r="A30" s="66"/>
      <c r="B30" s="67"/>
      <c r="C30" s="67"/>
      <c r="D30" s="67"/>
      <c r="E30" s="67"/>
      <c r="F30" s="67"/>
      <c r="G30" s="66"/>
    </row>
    <row r="31" spans="1:11">
      <c r="A31" s="66"/>
      <c r="B31" s="67"/>
      <c r="C31" s="67"/>
      <c r="D31" s="67"/>
      <c r="E31" s="67"/>
      <c r="F31" s="67"/>
      <c r="G31" s="66"/>
    </row>
    <row r="32" spans="1:11">
      <c r="A32" s="66"/>
      <c r="B32" s="67"/>
      <c r="C32" s="67"/>
      <c r="D32" s="67"/>
      <c r="E32" s="67"/>
      <c r="F32" s="67"/>
      <c r="G32" s="66"/>
    </row>
    <row r="33" spans="1:7">
      <c r="A33" s="66"/>
      <c r="B33" s="67"/>
      <c r="C33" s="67"/>
      <c r="D33" s="67"/>
      <c r="E33" s="67"/>
      <c r="F33" s="67"/>
      <c r="G33" s="66"/>
    </row>
    <row r="34" spans="1:7">
      <c r="A34" s="163"/>
      <c r="B34" s="164"/>
      <c r="C34" s="164"/>
      <c r="D34" s="164"/>
      <c r="E34" s="164"/>
      <c r="F34" s="164"/>
      <c r="G34" s="163"/>
    </row>
    <row r="35" spans="1:7">
      <c r="A35" s="163"/>
      <c r="B35" s="164"/>
      <c r="C35" s="164"/>
      <c r="D35" s="164"/>
      <c r="E35" s="164"/>
      <c r="F35" s="164"/>
      <c r="G35" s="163"/>
    </row>
    <row r="36" spans="1:7">
      <c r="A36" s="163"/>
      <c r="B36" s="164"/>
      <c r="C36" s="164"/>
      <c r="D36" s="164"/>
      <c r="E36" s="164"/>
      <c r="F36" s="164"/>
      <c r="G36" s="163"/>
    </row>
    <row r="37" spans="1:7">
      <c r="A37" s="66"/>
      <c r="B37" s="67"/>
      <c r="C37" s="67"/>
      <c r="D37" s="67"/>
      <c r="E37" s="67"/>
      <c r="F37" s="67"/>
      <c r="G37" s="66"/>
    </row>
    <row r="38" spans="1:7">
      <c r="A38" s="66"/>
      <c r="B38" s="67"/>
      <c r="C38" s="67"/>
      <c r="D38" s="67"/>
      <c r="E38" s="67"/>
      <c r="F38" s="67"/>
      <c r="G38" s="66"/>
    </row>
    <row r="39" spans="1:7">
      <c r="A39" s="66"/>
      <c r="B39" s="67"/>
      <c r="C39" s="67"/>
      <c r="D39" s="67"/>
      <c r="E39" s="67"/>
      <c r="F39" s="67"/>
      <c r="G39" s="66"/>
    </row>
    <row r="40" spans="1:7">
      <c r="A40" s="66"/>
      <c r="B40" s="67"/>
      <c r="C40" s="67"/>
      <c r="D40" s="67"/>
      <c r="E40" s="67"/>
      <c r="F40" s="67"/>
      <c r="G40" s="66"/>
    </row>
    <row r="41" spans="1:7">
      <c r="A41" s="66"/>
      <c r="B41" s="67"/>
      <c r="C41" s="67"/>
      <c r="D41" s="67"/>
      <c r="E41" s="67"/>
      <c r="F41" s="67"/>
      <c r="G41" s="66"/>
    </row>
    <row r="42" spans="1:7">
      <c r="A42" s="66"/>
      <c r="B42" s="67"/>
      <c r="C42" s="67"/>
      <c r="D42" s="67"/>
      <c r="E42" s="67"/>
      <c r="F42" s="67"/>
      <c r="G42" s="66"/>
    </row>
    <row r="43" spans="1:7">
      <c r="A43" s="66"/>
      <c r="B43" s="67"/>
      <c r="C43" s="67"/>
      <c r="D43" s="67"/>
      <c r="E43" s="67"/>
      <c r="F43" s="67"/>
      <c r="G43" s="66"/>
    </row>
    <row r="44" spans="1:7">
      <c r="A44" s="66"/>
      <c r="B44" s="67"/>
      <c r="C44" s="67"/>
      <c r="D44" s="67"/>
      <c r="E44" s="67"/>
      <c r="F44" s="67"/>
      <c r="G44" s="66"/>
    </row>
    <row r="45" spans="1:7">
      <c r="A45" s="66"/>
      <c r="B45" s="67"/>
      <c r="C45" s="67"/>
      <c r="D45" s="67"/>
      <c r="E45" s="67"/>
      <c r="F45" s="67"/>
      <c r="G45" s="66"/>
    </row>
    <row r="46" spans="1:7">
      <c r="A46" s="66"/>
      <c r="B46" s="67"/>
      <c r="C46" s="67"/>
      <c r="D46" s="67"/>
      <c r="E46" s="67"/>
      <c r="F46" s="67"/>
      <c r="G46" s="66"/>
    </row>
    <row r="47" spans="1:7">
      <c r="A47" s="66"/>
      <c r="B47" s="67"/>
      <c r="C47" s="67"/>
      <c r="D47" s="67"/>
      <c r="E47" s="67"/>
      <c r="F47" s="67"/>
      <c r="G47" s="66"/>
    </row>
    <row r="48" spans="1:7">
      <c r="A48" s="66"/>
      <c r="B48" s="67"/>
      <c r="C48" s="67"/>
      <c r="D48" s="67"/>
      <c r="E48" s="67"/>
      <c r="F48" s="67"/>
      <c r="G48" s="66"/>
    </row>
    <row r="49" spans="1:7">
      <c r="A49" s="66"/>
      <c r="B49" s="67"/>
      <c r="C49" s="67"/>
      <c r="D49" s="67"/>
      <c r="E49" s="67"/>
      <c r="F49" s="67"/>
      <c r="G49" s="66"/>
    </row>
    <row r="50" spans="1:7">
      <c r="A50" s="66"/>
      <c r="B50" s="67"/>
      <c r="C50" s="67"/>
      <c r="D50" s="67"/>
      <c r="E50" s="67"/>
      <c r="F50" s="67"/>
      <c r="G50" s="66"/>
    </row>
    <row r="51" spans="1:7">
      <c r="A51" s="66"/>
      <c r="B51" s="67"/>
      <c r="C51" s="67"/>
      <c r="D51" s="67"/>
      <c r="E51" s="67"/>
      <c r="F51" s="67"/>
      <c r="G51" s="66"/>
    </row>
    <row r="52" spans="1:7">
      <c r="A52" s="66"/>
      <c r="B52" s="67"/>
      <c r="C52" s="67"/>
      <c r="D52" s="67"/>
      <c r="E52" s="67"/>
      <c r="F52" s="67"/>
      <c r="G52" s="66"/>
    </row>
    <row r="53" spans="1:7" ht="9" customHeight="1">
      <c r="A53" s="66"/>
      <c r="B53" s="67"/>
      <c r="C53" s="67"/>
      <c r="D53" s="67"/>
      <c r="E53" s="67"/>
      <c r="F53" s="67"/>
      <c r="G53" s="66"/>
    </row>
    <row r="54" spans="1:7">
      <c r="A54" s="66"/>
      <c r="B54" s="67"/>
      <c r="C54" s="67"/>
      <c r="D54" s="67"/>
      <c r="E54" s="67"/>
      <c r="F54" s="67"/>
      <c r="G54" s="66"/>
    </row>
    <row r="55" spans="1:7">
      <c r="A55" s="66"/>
      <c r="B55" s="67"/>
      <c r="C55" s="67"/>
      <c r="D55" s="67"/>
      <c r="E55" s="67"/>
      <c r="F55" s="67"/>
      <c r="G55" s="66"/>
    </row>
    <row r="56" spans="1:7">
      <c r="A56" s="66"/>
      <c r="B56" s="67"/>
      <c r="C56" s="67"/>
      <c r="D56" s="67"/>
      <c r="E56" s="67"/>
      <c r="F56" s="67"/>
      <c r="G56" s="66"/>
    </row>
    <row r="57" spans="1:7">
      <c r="A57" s="66"/>
      <c r="B57" s="67"/>
      <c r="C57" s="67"/>
      <c r="D57" s="67"/>
      <c r="E57" s="67"/>
      <c r="F57" s="67"/>
    </row>
  </sheetData>
  <mergeCells count="11">
    <mergeCell ref="A3:G3"/>
    <mergeCell ref="A4:G4"/>
    <mergeCell ref="A5:G5"/>
    <mergeCell ref="A6:G6"/>
    <mergeCell ref="A8:A9"/>
    <mergeCell ref="B8:B9"/>
    <mergeCell ref="C8:C9"/>
    <mergeCell ref="D8:D9"/>
    <mergeCell ref="E8:E9"/>
    <mergeCell ref="F8:F9"/>
    <mergeCell ref="G8:G9"/>
  </mergeCells>
  <printOptions horizontalCentered="1"/>
  <pageMargins left="0" right="0" top="0.47244094488188981" bottom="0" header="0" footer="0"/>
  <pageSetup paperSize="11" scale="88" orientation="landscape" r:id="rId1"/>
  <headerFooter alignWithMargins="0">
    <oddFooter>&amp;C_&amp;P_</oddFooter>
  </headerFooter>
  <rowBreaks count="1" manualBreakCount="1">
    <brk id="20"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52"/>
  <sheetViews>
    <sheetView rightToLeft="1" tabSelected="1" view="pageBreakPreview" topLeftCell="A16" zoomScaleNormal="100" zoomScaleSheetLayoutView="100" workbookViewId="0">
      <selection activeCell="J20" sqref="J20"/>
    </sheetView>
  </sheetViews>
  <sheetFormatPr defaultColWidth="9.140625" defaultRowHeight="12.75"/>
  <cols>
    <col min="1" max="1" width="18.42578125" style="13" customWidth="1"/>
    <col min="2" max="2" width="6.5703125" style="13" customWidth="1"/>
    <col min="3" max="10" width="6.5703125" style="3" customWidth="1"/>
    <col min="11" max="11" width="6.7109375" style="3" customWidth="1"/>
    <col min="12" max="12" width="21.28515625" style="13" customWidth="1"/>
    <col min="13" max="13" width="9" style="3" customWidth="1"/>
    <col min="14" max="14" width="3.5703125" style="3" customWidth="1"/>
    <col min="15" max="22" width="5.5703125" style="3" customWidth="1"/>
    <col min="23" max="25" width="4.7109375" style="3" customWidth="1"/>
    <col min="26" max="26" width="4.140625" style="3" customWidth="1"/>
    <col min="27" max="16384" width="9.140625" style="3"/>
  </cols>
  <sheetData>
    <row r="1" spans="1:12" ht="30.75">
      <c r="A1" s="528" t="s">
        <v>109</v>
      </c>
      <c r="B1" s="529"/>
      <c r="C1" s="529"/>
      <c r="D1" s="529"/>
      <c r="E1" s="529"/>
      <c r="F1" s="529"/>
      <c r="G1" s="529"/>
      <c r="H1" s="529"/>
      <c r="I1" s="529"/>
      <c r="J1" s="529"/>
      <c r="K1" s="529"/>
      <c r="L1" s="530" t="s">
        <v>133</v>
      </c>
    </row>
    <row r="2" spans="1:12" ht="10.5" customHeight="1">
      <c r="A2" s="66"/>
      <c r="B2" s="67"/>
      <c r="C2" s="67"/>
      <c r="D2" s="67"/>
      <c r="E2" s="67"/>
      <c r="F2" s="67"/>
      <c r="G2" s="66"/>
      <c r="H2" s="67"/>
      <c r="I2" s="164"/>
      <c r="J2" s="164"/>
      <c r="K2" s="67"/>
      <c r="L2" s="67"/>
    </row>
    <row r="3" spans="1:12" s="2" customFormat="1" ht="21.75">
      <c r="A3" s="646" t="s">
        <v>26</v>
      </c>
      <c r="B3" s="646"/>
      <c r="C3" s="646"/>
      <c r="D3" s="646"/>
      <c r="E3" s="646"/>
      <c r="F3" s="646"/>
      <c r="G3" s="646"/>
      <c r="H3" s="646"/>
      <c r="I3" s="646"/>
      <c r="J3" s="646"/>
      <c r="K3" s="646"/>
      <c r="L3" s="646"/>
    </row>
    <row r="4" spans="1:12" s="2" customFormat="1" ht="18.75">
      <c r="A4" s="647" t="s">
        <v>473</v>
      </c>
      <c r="B4" s="647"/>
      <c r="C4" s="647"/>
      <c r="D4" s="647"/>
      <c r="E4" s="647"/>
      <c r="F4" s="647"/>
      <c r="G4" s="647"/>
      <c r="H4" s="647"/>
      <c r="I4" s="647"/>
      <c r="J4" s="647"/>
      <c r="K4" s="647"/>
      <c r="L4" s="647"/>
    </row>
    <row r="5" spans="1:12" s="2" customFormat="1" ht="18">
      <c r="A5" s="629" t="s">
        <v>27</v>
      </c>
      <c r="B5" s="629"/>
      <c r="C5" s="629"/>
      <c r="D5" s="629"/>
      <c r="E5" s="629"/>
      <c r="F5" s="629"/>
      <c r="G5" s="629"/>
      <c r="H5" s="629"/>
      <c r="I5" s="629"/>
      <c r="J5" s="629"/>
      <c r="K5" s="629"/>
      <c r="L5" s="629"/>
    </row>
    <row r="6" spans="1:12">
      <c r="A6" s="630" t="s">
        <v>474</v>
      </c>
      <c r="B6" s="630"/>
      <c r="C6" s="630"/>
      <c r="D6" s="630"/>
      <c r="E6" s="630"/>
      <c r="F6" s="630"/>
      <c r="G6" s="630"/>
      <c r="H6" s="630"/>
      <c r="I6" s="630"/>
      <c r="J6" s="630"/>
      <c r="K6" s="630"/>
      <c r="L6" s="630"/>
    </row>
    <row r="7" spans="1:12" s="7" customFormat="1" ht="15.75">
      <c r="A7" s="4" t="s">
        <v>205</v>
      </c>
      <c r="B7" s="5"/>
      <c r="C7" s="5"/>
      <c r="D7" s="6"/>
      <c r="F7" s="5"/>
      <c r="H7" s="6"/>
      <c r="I7" s="42"/>
      <c r="J7" s="42"/>
      <c r="K7" s="5"/>
      <c r="L7" s="8" t="s">
        <v>284</v>
      </c>
    </row>
    <row r="8" spans="1:12" ht="33.75" customHeight="1" thickBot="1">
      <c r="A8" s="682" t="s">
        <v>396</v>
      </c>
      <c r="B8" s="651">
        <v>-20</v>
      </c>
      <c r="C8" s="651" t="s">
        <v>28</v>
      </c>
      <c r="D8" s="651" t="s">
        <v>29</v>
      </c>
      <c r="E8" s="651" t="s">
        <v>30</v>
      </c>
      <c r="F8" s="651" t="s">
        <v>31</v>
      </c>
      <c r="G8" s="651" t="s">
        <v>32</v>
      </c>
      <c r="H8" s="651" t="s">
        <v>33</v>
      </c>
      <c r="I8" s="651" t="s">
        <v>327</v>
      </c>
      <c r="J8" s="452" t="s">
        <v>422</v>
      </c>
      <c r="K8" s="653" t="s">
        <v>1</v>
      </c>
      <c r="L8" s="657" t="s">
        <v>336</v>
      </c>
    </row>
    <row r="9" spans="1:12" s="10" customFormat="1" ht="36" customHeight="1" thickTop="1">
      <c r="A9" s="683"/>
      <c r="B9" s="652"/>
      <c r="C9" s="652"/>
      <c r="D9" s="652"/>
      <c r="E9" s="652"/>
      <c r="F9" s="652"/>
      <c r="G9" s="652"/>
      <c r="H9" s="652"/>
      <c r="I9" s="652"/>
      <c r="J9" s="453" t="s">
        <v>444</v>
      </c>
      <c r="K9" s="654"/>
      <c r="L9" s="658"/>
    </row>
    <row r="10" spans="1:12" s="10" customFormat="1" ht="20.100000000000001" customHeight="1" thickBot="1">
      <c r="A10" s="248">
        <v>-20</v>
      </c>
      <c r="B10" s="24">
        <v>1</v>
      </c>
      <c r="C10" s="24">
        <v>2</v>
      </c>
      <c r="D10" s="24" t="s">
        <v>439</v>
      </c>
      <c r="E10" s="24" t="s">
        <v>439</v>
      </c>
      <c r="F10" s="24" t="s">
        <v>439</v>
      </c>
      <c r="G10" s="24" t="s">
        <v>439</v>
      </c>
      <c r="H10" s="24" t="s">
        <v>439</v>
      </c>
      <c r="I10" s="24">
        <v>0</v>
      </c>
      <c r="J10" s="24">
        <v>0</v>
      </c>
      <c r="K10" s="84">
        <f>SUM(B10:J10)</f>
        <v>3</v>
      </c>
      <c r="L10" s="249">
        <v>-20</v>
      </c>
    </row>
    <row r="11" spans="1:12" s="10" customFormat="1" ht="20.100000000000001" customHeight="1" thickTop="1" thickBot="1">
      <c r="A11" s="250" t="s">
        <v>2</v>
      </c>
      <c r="B11" s="26">
        <v>2</v>
      </c>
      <c r="C11" s="26">
        <v>20</v>
      </c>
      <c r="D11" s="26">
        <v>8</v>
      </c>
      <c r="E11" s="26" t="s">
        <v>439</v>
      </c>
      <c r="F11" s="26" t="s">
        <v>439</v>
      </c>
      <c r="G11" s="26" t="s">
        <v>439</v>
      </c>
      <c r="H11" s="26" t="s">
        <v>439</v>
      </c>
      <c r="I11" s="26">
        <v>0</v>
      </c>
      <c r="J11" s="26">
        <v>1</v>
      </c>
      <c r="K11" s="27">
        <f t="shared" ref="K11:K20" si="0">SUM(B11:J11)</f>
        <v>31</v>
      </c>
      <c r="L11" s="251" t="s">
        <v>2</v>
      </c>
    </row>
    <row r="12" spans="1:12" s="10" customFormat="1" ht="20.100000000000001" customHeight="1" thickTop="1" thickBot="1">
      <c r="A12" s="252" t="s">
        <v>3</v>
      </c>
      <c r="B12" s="28">
        <v>10</v>
      </c>
      <c r="C12" s="28">
        <v>56</v>
      </c>
      <c r="D12" s="28">
        <v>37</v>
      </c>
      <c r="E12" s="28">
        <v>9</v>
      </c>
      <c r="F12" s="28">
        <v>2</v>
      </c>
      <c r="G12" s="28" t="s">
        <v>439</v>
      </c>
      <c r="H12" s="28" t="s">
        <v>439</v>
      </c>
      <c r="I12" s="28">
        <v>0</v>
      </c>
      <c r="J12" s="28">
        <v>2</v>
      </c>
      <c r="K12" s="29">
        <f t="shared" si="0"/>
        <v>116</v>
      </c>
      <c r="L12" s="253" t="s">
        <v>3</v>
      </c>
    </row>
    <row r="13" spans="1:12" s="10" customFormat="1" ht="20.100000000000001" customHeight="1" thickTop="1" thickBot="1">
      <c r="A13" s="250" t="s">
        <v>4</v>
      </c>
      <c r="B13" s="26">
        <v>3</v>
      </c>
      <c r="C13" s="26">
        <v>13</v>
      </c>
      <c r="D13" s="26">
        <v>51</v>
      </c>
      <c r="E13" s="26">
        <v>43</v>
      </c>
      <c r="F13" s="26">
        <v>9</v>
      </c>
      <c r="G13" s="26">
        <v>6</v>
      </c>
      <c r="H13" s="26" t="s">
        <v>439</v>
      </c>
      <c r="I13" s="26">
        <v>1</v>
      </c>
      <c r="J13" s="26">
        <v>2</v>
      </c>
      <c r="K13" s="27">
        <f t="shared" si="0"/>
        <v>128</v>
      </c>
      <c r="L13" s="251" t="s">
        <v>4</v>
      </c>
    </row>
    <row r="14" spans="1:12" s="10" customFormat="1" ht="20.100000000000001" customHeight="1" thickTop="1" thickBot="1">
      <c r="A14" s="252" t="s">
        <v>5</v>
      </c>
      <c r="B14" s="24" t="s">
        <v>439</v>
      </c>
      <c r="C14" s="24" t="s">
        <v>439</v>
      </c>
      <c r="D14" s="24">
        <v>10</v>
      </c>
      <c r="E14" s="24">
        <v>36</v>
      </c>
      <c r="F14" s="24">
        <v>35</v>
      </c>
      <c r="G14" s="24">
        <v>12</v>
      </c>
      <c r="H14" s="24">
        <v>4</v>
      </c>
      <c r="I14" s="24">
        <v>3</v>
      </c>
      <c r="J14" s="28">
        <v>4</v>
      </c>
      <c r="K14" s="29">
        <f t="shared" si="0"/>
        <v>104</v>
      </c>
      <c r="L14" s="253" t="s">
        <v>5</v>
      </c>
    </row>
    <row r="15" spans="1:12" s="10" customFormat="1" ht="20.100000000000001" customHeight="1" thickTop="1" thickBot="1">
      <c r="A15" s="250" t="s">
        <v>6</v>
      </c>
      <c r="B15" s="26" t="s">
        <v>439</v>
      </c>
      <c r="C15" s="26" t="s">
        <v>439</v>
      </c>
      <c r="D15" s="26">
        <v>3</v>
      </c>
      <c r="E15" s="26">
        <v>18</v>
      </c>
      <c r="F15" s="26">
        <v>25</v>
      </c>
      <c r="G15" s="26">
        <v>15</v>
      </c>
      <c r="H15" s="26">
        <v>3</v>
      </c>
      <c r="I15" s="26">
        <v>1</v>
      </c>
      <c r="J15" s="26">
        <v>2</v>
      </c>
      <c r="K15" s="27">
        <f t="shared" si="0"/>
        <v>67</v>
      </c>
      <c r="L15" s="251" t="s">
        <v>6</v>
      </c>
    </row>
    <row r="16" spans="1:12" s="10" customFormat="1" ht="20.100000000000001" customHeight="1" thickTop="1" thickBot="1">
      <c r="A16" s="252" t="s">
        <v>7</v>
      </c>
      <c r="B16" s="28" t="s">
        <v>439</v>
      </c>
      <c r="C16" s="28" t="s">
        <v>439</v>
      </c>
      <c r="D16" s="28">
        <v>2</v>
      </c>
      <c r="E16" s="28">
        <v>7</v>
      </c>
      <c r="F16" s="28">
        <v>10</v>
      </c>
      <c r="G16" s="28">
        <v>11</v>
      </c>
      <c r="H16" s="28">
        <v>13</v>
      </c>
      <c r="I16" s="28">
        <v>3</v>
      </c>
      <c r="J16" s="28">
        <v>0</v>
      </c>
      <c r="K16" s="29">
        <f t="shared" si="0"/>
        <v>46</v>
      </c>
      <c r="L16" s="253" t="s">
        <v>7</v>
      </c>
    </row>
    <row r="17" spans="1:19" s="10" customFormat="1" ht="20.100000000000001" customHeight="1" thickTop="1" thickBot="1">
      <c r="A17" s="250" t="s">
        <v>8</v>
      </c>
      <c r="B17" s="26" t="s">
        <v>439</v>
      </c>
      <c r="C17" s="26" t="s">
        <v>439</v>
      </c>
      <c r="D17" s="26" t="s">
        <v>439</v>
      </c>
      <c r="E17" s="26">
        <v>3</v>
      </c>
      <c r="F17" s="26">
        <v>6</v>
      </c>
      <c r="G17" s="26">
        <v>10</v>
      </c>
      <c r="H17" s="26">
        <v>11</v>
      </c>
      <c r="I17" s="26">
        <v>12</v>
      </c>
      <c r="J17" s="26">
        <v>0</v>
      </c>
      <c r="K17" s="27">
        <f t="shared" si="0"/>
        <v>42</v>
      </c>
      <c r="L17" s="251" t="s">
        <v>8</v>
      </c>
    </row>
    <row r="18" spans="1:19" s="10" customFormat="1" ht="20.100000000000001" customHeight="1" thickTop="1" thickBot="1">
      <c r="A18" s="252" t="s">
        <v>9</v>
      </c>
      <c r="B18" s="24" t="s">
        <v>439</v>
      </c>
      <c r="C18" s="24" t="s">
        <v>439</v>
      </c>
      <c r="D18" s="24" t="s">
        <v>439</v>
      </c>
      <c r="E18" s="24">
        <v>1</v>
      </c>
      <c r="F18" s="24">
        <v>2</v>
      </c>
      <c r="G18" s="24">
        <v>3</v>
      </c>
      <c r="H18" s="24">
        <v>6</v>
      </c>
      <c r="I18" s="24">
        <v>11</v>
      </c>
      <c r="J18" s="28">
        <v>0</v>
      </c>
      <c r="K18" s="29">
        <f t="shared" si="0"/>
        <v>23</v>
      </c>
      <c r="L18" s="253" t="s">
        <v>9</v>
      </c>
      <c r="P18" s="81" t="s">
        <v>123</v>
      </c>
      <c r="Q18" s="81" t="s">
        <v>124</v>
      </c>
    </row>
    <row r="19" spans="1:19" s="10" customFormat="1" ht="20.100000000000001" customHeight="1" thickTop="1" thickBot="1">
      <c r="A19" s="254" t="s">
        <v>10</v>
      </c>
      <c r="B19" s="26">
        <v>0</v>
      </c>
      <c r="C19" s="26">
        <v>0</v>
      </c>
      <c r="D19" s="26">
        <v>1</v>
      </c>
      <c r="E19" s="26">
        <v>1</v>
      </c>
      <c r="F19" s="26">
        <v>3</v>
      </c>
      <c r="G19" s="26">
        <v>0</v>
      </c>
      <c r="H19" s="26">
        <v>3</v>
      </c>
      <c r="I19" s="31">
        <v>16</v>
      </c>
      <c r="J19" s="31">
        <v>1</v>
      </c>
      <c r="K19" s="32">
        <f t="shared" si="0"/>
        <v>25</v>
      </c>
      <c r="L19" s="255" t="s">
        <v>242</v>
      </c>
      <c r="O19" s="82">
        <v>-20</v>
      </c>
      <c r="P19" s="10">
        <f>K10</f>
        <v>3</v>
      </c>
      <c r="Q19" s="10">
        <f>B21</f>
        <v>16</v>
      </c>
    </row>
    <row r="20" spans="1:19" s="10" customFormat="1" ht="20.100000000000001" customHeight="1" thickTop="1" thickBot="1">
      <c r="A20" s="392" t="s">
        <v>422</v>
      </c>
      <c r="B20" s="447">
        <v>0</v>
      </c>
      <c r="C20" s="447">
        <v>0</v>
      </c>
      <c r="D20" s="447">
        <v>1</v>
      </c>
      <c r="E20" s="447">
        <v>2</v>
      </c>
      <c r="F20" s="447">
        <v>1</v>
      </c>
      <c r="G20" s="447">
        <v>3</v>
      </c>
      <c r="H20" s="447">
        <v>2</v>
      </c>
      <c r="I20" s="447">
        <v>0</v>
      </c>
      <c r="J20" s="447">
        <v>1</v>
      </c>
      <c r="K20" s="448">
        <f t="shared" si="0"/>
        <v>10</v>
      </c>
      <c r="L20" s="449" t="s">
        <v>444</v>
      </c>
      <c r="O20" s="74" t="s">
        <v>2</v>
      </c>
      <c r="P20" s="10">
        <f t="shared" ref="P20:P25" si="1">K11</f>
        <v>31</v>
      </c>
      <c r="Q20" s="10">
        <f>C21</f>
        <v>91</v>
      </c>
    </row>
    <row r="21" spans="1:19" s="10" customFormat="1" ht="18" customHeight="1" thickTop="1" thickBot="1">
      <c r="A21" s="391" t="s">
        <v>24</v>
      </c>
      <c r="B21" s="450">
        <f>SUM(B10:B20)</f>
        <v>16</v>
      </c>
      <c r="C21" s="450">
        <f t="shared" ref="C21:G21" si="2">SUM(C10:C20)</f>
        <v>91</v>
      </c>
      <c r="D21" s="450">
        <f t="shared" si="2"/>
        <v>113</v>
      </c>
      <c r="E21" s="450">
        <f>SUM(E10:E20)</f>
        <v>120</v>
      </c>
      <c r="F21" s="450">
        <f t="shared" si="2"/>
        <v>93</v>
      </c>
      <c r="G21" s="450">
        <f t="shared" si="2"/>
        <v>60</v>
      </c>
      <c r="H21" s="450">
        <f>SUM(H10:H20)</f>
        <v>42</v>
      </c>
      <c r="I21" s="450">
        <f>SUM(I10:I20)</f>
        <v>47</v>
      </c>
      <c r="J21" s="450">
        <f>SUM(J10:J20)</f>
        <v>13</v>
      </c>
      <c r="K21" s="450">
        <f>SUM(K10:K20)</f>
        <v>595</v>
      </c>
      <c r="L21" s="451" t="s">
        <v>25</v>
      </c>
      <c r="O21" s="83" t="s">
        <v>3</v>
      </c>
      <c r="P21" s="10">
        <f t="shared" si="1"/>
        <v>116</v>
      </c>
      <c r="Q21" s="3">
        <f>D21</f>
        <v>113</v>
      </c>
    </row>
    <row r="22" spans="1:19" s="10" customFormat="1" ht="20.25" customHeight="1" thickTop="1" thickBot="1">
      <c r="A22" s="67"/>
      <c r="B22" s="67"/>
      <c r="C22" s="67"/>
      <c r="D22" s="67"/>
      <c r="E22" s="67"/>
      <c r="F22" s="67"/>
      <c r="G22" s="67"/>
      <c r="H22" s="67"/>
      <c r="I22" s="164"/>
      <c r="J22" s="164"/>
      <c r="K22" s="67"/>
      <c r="L22" s="67"/>
      <c r="O22" s="74" t="s">
        <v>4</v>
      </c>
      <c r="P22" s="10">
        <f t="shared" si="1"/>
        <v>128</v>
      </c>
      <c r="Q22" s="3">
        <f>E21</f>
        <v>120</v>
      </c>
      <c r="R22" s="3"/>
      <c r="S22" s="3"/>
    </row>
    <row r="23" spans="1:19" ht="13.5" customHeight="1" thickTop="1" thickBot="1">
      <c r="A23" s="66"/>
      <c r="B23" s="66"/>
      <c r="C23" s="67"/>
      <c r="D23" s="67"/>
      <c r="E23" s="67"/>
      <c r="F23" s="67"/>
      <c r="G23" s="67"/>
      <c r="H23" s="67"/>
      <c r="I23" s="164"/>
      <c r="J23" s="164"/>
      <c r="K23" s="67"/>
      <c r="L23" s="66"/>
      <c r="O23" s="83" t="s">
        <v>5</v>
      </c>
      <c r="P23" s="10">
        <f t="shared" si="1"/>
        <v>104</v>
      </c>
      <c r="Q23" s="3">
        <f>F21</f>
        <v>93</v>
      </c>
    </row>
    <row r="24" spans="1:19" ht="20.25" thickTop="1" thickBot="1">
      <c r="A24" s="66"/>
      <c r="B24" s="66"/>
      <c r="C24" s="67"/>
      <c r="D24" s="67"/>
      <c r="E24" s="67"/>
      <c r="F24" s="67"/>
      <c r="G24" s="67"/>
      <c r="H24" s="67"/>
      <c r="I24" s="164"/>
      <c r="J24" s="164"/>
      <c r="K24" s="67"/>
      <c r="L24" s="66"/>
      <c r="O24" s="74" t="s">
        <v>6</v>
      </c>
      <c r="P24" s="10">
        <f>K15</f>
        <v>67</v>
      </c>
      <c r="Q24" s="3">
        <f>G21</f>
        <v>60</v>
      </c>
    </row>
    <row r="25" spans="1:19" ht="20.25" thickTop="1" thickBot="1">
      <c r="A25" s="66"/>
      <c r="B25" s="66"/>
      <c r="C25" s="67"/>
      <c r="D25" s="67"/>
      <c r="E25" s="67"/>
      <c r="F25" s="67"/>
      <c r="G25" s="67"/>
      <c r="H25" s="67"/>
      <c r="I25" s="164"/>
      <c r="J25" s="164"/>
      <c r="K25" s="67"/>
      <c r="L25" s="66"/>
      <c r="O25" s="83" t="s">
        <v>7</v>
      </c>
      <c r="P25" s="10">
        <f t="shared" si="1"/>
        <v>46</v>
      </c>
      <c r="Q25" s="3">
        <f>H21</f>
        <v>42</v>
      </c>
    </row>
    <row r="26" spans="1:19" ht="20.25" thickTop="1" thickBot="1">
      <c r="A26" s="66"/>
      <c r="B26" s="66"/>
      <c r="C26" s="67"/>
      <c r="D26" s="67"/>
      <c r="E26" s="67"/>
      <c r="F26" s="67"/>
      <c r="G26" s="67"/>
      <c r="H26" s="67"/>
      <c r="I26" s="164"/>
      <c r="J26" s="164"/>
      <c r="K26" s="67"/>
      <c r="L26" s="66"/>
      <c r="O26" s="74" t="s">
        <v>56</v>
      </c>
      <c r="P26" s="10">
        <f>K17+K18+K19</f>
        <v>90</v>
      </c>
      <c r="Q26" s="3">
        <f>I21</f>
        <v>47</v>
      </c>
    </row>
    <row r="27" spans="1:19" ht="64.5" thickTop="1">
      <c r="A27" s="66"/>
      <c r="B27" s="66"/>
      <c r="C27" s="67"/>
      <c r="D27" s="67"/>
      <c r="E27" s="67"/>
      <c r="F27" s="67"/>
      <c r="G27" s="67"/>
      <c r="H27" s="67"/>
      <c r="I27" s="164"/>
      <c r="J27" s="164"/>
      <c r="K27" s="67"/>
      <c r="L27" s="66"/>
      <c r="O27" s="88" t="s">
        <v>421</v>
      </c>
      <c r="P27" s="10">
        <f>K20</f>
        <v>10</v>
      </c>
      <c r="Q27" s="3">
        <f>J21</f>
        <v>13</v>
      </c>
    </row>
    <row r="28" spans="1:19">
      <c r="A28" s="66"/>
      <c r="B28" s="66"/>
      <c r="C28" s="67"/>
      <c r="D28" s="67"/>
      <c r="E28" s="67"/>
      <c r="F28" s="67"/>
      <c r="G28" s="67"/>
      <c r="H28" s="67"/>
      <c r="I28" s="164"/>
      <c r="J28" s="164"/>
      <c r="K28" s="67"/>
      <c r="L28" s="66"/>
    </row>
    <row r="29" spans="1:19">
      <c r="A29" s="66"/>
      <c r="B29" s="66"/>
      <c r="C29" s="67"/>
      <c r="D29" s="67"/>
      <c r="E29" s="67"/>
      <c r="F29" s="67"/>
      <c r="G29" s="67"/>
      <c r="H29" s="67"/>
      <c r="I29" s="164"/>
      <c r="J29" s="164"/>
      <c r="K29" s="67"/>
      <c r="L29" s="66"/>
      <c r="P29" s="3">
        <f>SUM(P19:P28)</f>
        <v>595</v>
      </c>
      <c r="Q29" s="3">
        <f>SUM(Q19:Q28)</f>
        <v>595</v>
      </c>
    </row>
    <row r="30" spans="1:19">
      <c r="A30" s="66"/>
      <c r="B30" s="66"/>
      <c r="C30" s="67"/>
      <c r="D30" s="67"/>
      <c r="E30" s="67"/>
      <c r="F30" s="67"/>
      <c r="G30" s="67"/>
      <c r="H30" s="67"/>
      <c r="I30" s="164"/>
      <c r="J30" s="164"/>
      <c r="K30" s="67"/>
      <c r="L30" s="66"/>
    </row>
    <row r="31" spans="1:19">
      <c r="A31" s="66"/>
      <c r="B31" s="66"/>
      <c r="C31" s="67"/>
      <c r="D31" s="67"/>
      <c r="E31" s="67"/>
      <c r="F31" s="67"/>
      <c r="G31" s="67"/>
      <c r="H31" s="67"/>
      <c r="I31" s="164"/>
      <c r="J31" s="164"/>
      <c r="K31" s="67"/>
      <c r="L31" s="66"/>
    </row>
    <row r="32" spans="1:19">
      <c r="A32" s="163"/>
      <c r="B32" s="163"/>
      <c r="C32" s="164"/>
      <c r="D32" s="164"/>
      <c r="E32" s="164"/>
      <c r="F32" s="164"/>
      <c r="G32" s="164"/>
      <c r="H32" s="164"/>
      <c r="I32" s="164"/>
      <c r="J32" s="164"/>
      <c r="K32" s="164"/>
      <c r="L32" s="163"/>
    </row>
    <row r="33" spans="1:12">
      <c r="A33" s="163"/>
      <c r="B33" s="163"/>
      <c r="C33" s="164"/>
      <c r="D33" s="164"/>
      <c r="E33" s="164"/>
      <c r="F33" s="164"/>
      <c r="G33" s="164"/>
      <c r="H33" s="164"/>
      <c r="I33" s="164"/>
      <c r="J33" s="164"/>
      <c r="K33" s="164"/>
      <c r="L33" s="163"/>
    </row>
    <row r="34" spans="1:12">
      <c r="A34" s="163"/>
      <c r="B34" s="163"/>
      <c r="C34" s="164"/>
      <c r="D34" s="164"/>
      <c r="E34" s="164"/>
      <c r="F34" s="164"/>
      <c r="G34" s="164"/>
      <c r="H34" s="164"/>
      <c r="I34" s="164"/>
      <c r="J34" s="164"/>
      <c r="K34" s="164"/>
      <c r="L34" s="163"/>
    </row>
    <row r="35" spans="1:12">
      <c r="A35" s="66"/>
      <c r="B35" s="66"/>
      <c r="C35" s="67"/>
      <c r="D35" s="67"/>
      <c r="E35" s="67"/>
      <c r="F35" s="67"/>
      <c r="G35" s="67"/>
      <c r="H35" s="67"/>
      <c r="I35" s="164"/>
      <c r="J35" s="164"/>
      <c r="K35" s="67"/>
      <c r="L35" s="66"/>
    </row>
    <row r="36" spans="1:12">
      <c r="A36" s="66"/>
      <c r="B36" s="66"/>
      <c r="C36" s="67"/>
      <c r="D36" s="67"/>
      <c r="E36" s="67"/>
      <c r="F36" s="67"/>
      <c r="G36" s="67"/>
      <c r="H36" s="67"/>
      <c r="I36" s="164"/>
      <c r="J36" s="164"/>
      <c r="K36" s="67"/>
      <c r="L36" s="66"/>
    </row>
    <row r="37" spans="1:12">
      <c r="A37" s="66"/>
      <c r="B37" s="66"/>
      <c r="C37" s="67"/>
      <c r="D37" s="67"/>
      <c r="E37" s="67"/>
      <c r="F37" s="67"/>
      <c r="G37" s="67"/>
      <c r="H37" s="67"/>
      <c r="I37" s="164"/>
      <c r="J37" s="164"/>
      <c r="K37" s="67"/>
      <c r="L37" s="66"/>
    </row>
    <row r="38" spans="1:12">
      <c r="A38" s="66"/>
      <c r="B38" s="66"/>
      <c r="C38" s="67"/>
      <c r="D38" s="67"/>
      <c r="E38" s="67"/>
      <c r="F38" s="67"/>
      <c r="G38" s="67"/>
      <c r="H38" s="67"/>
      <c r="I38" s="164"/>
      <c r="J38" s="164"/>
      <c r="K38" s="67"/>
      <c r="L38" s="66"/>
    </row>
    <row r="39" spans="1:12">
      <c r="A39" s="66"/>
      <c r="B39" s="66"/>
      <c r="C39" s="67"/>
      <c r="D39" s="67"/>
      <c r="E39" s="67"/>
      <c r="F39" s="67"/>
      <c r="G39" s="67"/>
      <c r="H39" s="67"/>
      <c r="I39" s="164"/>
      <c r="J39" s="164"/>
      <c r="K39" s="67"/>
      <c r="L39" s="66"/>
    </row>
    <row r="40" spans="1:12">
      <c r="A40" s="66"/>
      <c r="B40" s="66"/>
      <c r="C40" s="67"/>
      <c r="D40" s="67"/>
      <c r="E40" s="67"/>
      <c r="F40" s="67"/>
      <c r="G40" s="67"/>
      <c r="H40" s="67"/>
      <c r="I40" s="164"/>
      <c r="J40" s="164"/>
      <c r="K40" s="67"/>
      <c r="L40" s="66"/>
    </row>
    <row r="41" spans="1:12">
      <c r="A41" s="66"/>
      <c r="B41" s="66"/>
      <c r="C41" s="67"/>
      <c r="D41" s="67"/>
      <c r="E41" s="67"/>
      <c r="F41" s="67"/>
      <c r="G41" s="67"/>
      <c r="H41" s="67"/>
      <c r="I41" s="164"/>
      <c r="J41" s="164"/>
      <c r="K41" s="67"/>
      <c r="L41" s="66"/>
    </row>
    <row r="42" spans="1:12">
      <c r="A42" s="66"/>
      <c r="B42" s="66"/>
      <c r="C42" s="67"/>
      <c r="D42" s="67"/>
      <c r="E42" s="67"/>
      <c r="F42" s="67"/>
      <c r="G42" s="67"/>
      <c r="H42" s="67"/>
      <c r="I42" s="164"/>
      <c r="J42" s="164"/>
      <c r="K42" s="67"/>
      <c r="L42" s="66"/>
    </row>
    <row r="43" spans="1:12">
      <c r="A43" s="66"/>
      <c r="B43" s="66"/>
      <c r="C43" s="67"/>
      <c r="D43" s="67"/>
      <c r="E43" s="67"/>
      <c r="F43" s="67"/>
      <c r="G43" s="67"/>
      <c r="H43" s="67"/>
      <c r="I43" s="164"/>
      <c r="J43" s="164"/>
      <c r="K43" s="67"/>
      <c r="L43" s="66"/>
    </row>
    <row r="44" spans="1:12">
      <c r="A44" s="66"/>
      <c r="B44" s="66"/>
      <c r="C44" s="67"/>
      <c r="D44" s="67"/>
      <c r="E44" s="67"/>
      <c r="F44" s="67"/>
      <c r="G44" s="67"/>
      <c r="H44" s="67"/>
      <c r="I44" s="164"/>
      <c r="J44" s="164"/>
      <c r="K44" s="67"/>
      <c r="L44" s="66"/>
    </row>
    <row r="45" spans="1:12">
      <c r="A45" s="66"/>
      <c r="B45" s="66"/>
      <c r="C45" s="67"/>
      <c r="D45" s="67"/>
      <c r="E45" s="67"/>
      <c r="F45" s="67"/>
      <c r="G45" s="67"/>
      <c r="H45" s="67"/>
      <c r="I45" s="164"/>
      <c r="J45" s="164"/>
      <c r="K45" s="67"/>
      <c r="L45" s="66"/>
    </row>
    <row r="46" spans="1:12">
      <c r="A46" s="163"/>
      <c r="B46" s="163"/>
      <c r="C46" s="164"/>
      <c r="D46" s="164"/>
      <c r="E46" s="164"/>
      <c r="F46" s="164"/>
      <c r="G46" s="164"/>
      <c r="H46" s="164"/>
      <c r="I46" s="164"/>
      <c r="J46" s="164"/>
      <c r="K46" s="164"/>
      <c r="L46" s="163"/>
    </row>
    <row r="47" spans="1:12">
      <c r="A47" s="66"/>
      <c r="B47" s="66"/>
      <c r="C47" s="67"/>
      <c r="D47" s="67"/>
      <c r="E47" s="67"/>
      <c r="F47" s="67"/>
      <c r="G47" s="67"/>
      <c r="H47" s="67"/>
      <c r="I47" s="164"/>
      <c r="J47" s="164"/>
      <c r="K47" s="67"/>
      <c r="L47" s="66"/>
    </row>
    <row r="48" spans="1:12">
      <c r="A48" s="66"/>
      <c r="B48" s="66"/>
      <c r="C48" s="67"/>
      <c r="D48" s="67"/>
      <c r="E48" s="67"/>
      <c r="F48" s="67"/>
      <c r="G48" s="67"/>
      <c r="H48" s="67"/>
      <c r="I48" s="164"/>
      <c r="J48" s="164"/>
      <c r="K48" s="67"/>
      <c r="L48" s="66"/>
    </row>
    <row r="49" spans="1:12">
      <c r="A49" s="66"/>
      <c r="B49" s="66"/>
      <c r="C49" s="67"/>
      <c r="D49" s="67"/>
      <c r="E49" s="67"/>
      <c r="F49" s="67"/>
      <c r="G49" s="67"/>
      <c r="H49" s="67"/>
      <c r="I49" s="164"/>
      <c r="J49" s="164"/>
      <c r="K49" s="67"/>
      <c r="L49" s="66"/>
    </row>
    <row r="50" spans="1:12">
      <c r="A50" s="66"/>
      <c r="B50" s="66"/>
      <c r="C50" s="67"/>
      <c r="D50" s="67"/>
      <c r="E50" s="67"/>
      <c r="F50" s="67"/>
      <c r="G50" s="67"/>
      <c r="H50" s="67"/>
      <c r="I50" s="164"/>
      <c r="J50" s="164"/>
      <c r="K50" s="67"/>
      <c r="L50" s="66"/>
    </row>
    <row r="51" spans="1:12">
      <c r="A51" s="66"/>
      <c r="B51" s="66"/>
      <c r="C51" s="67"/>
      <c r="D51" s="67"/>
      <c r="E51" s="67"/>
      <c r="F51" s="67"/>
      <c r="G51" s="67"/>
      <c r="H51" s="67"/>
      <c r="I51" s="164"/>
      <c r="J51" s="164"/>
      <c r="K51" s="67"/>
      <c r="L51" s="66"/>
    </row>
    <row r="52" spans="1:12" ht="4.5" customHeight="1"/>
  </sheetData>
  <mergeCells count="15">
    <mergeCell ref="A3:L3"/>
    <mergeCell ref="A4:L4"/>
    <mergeCell ref="A5:L5"/>
    <mergeCell ref="A6:L6"/>
    <mergeCell ref="A8:A9"/>
    <mergeCell ref="B8:B9"/>
    <mergeCell ref="C8:C9"/>
    <mergeCell ref="D8:D9"/>
    <mergeCell ref="E8:E9"/>
    <mergeCell ref="F8:F9"/>
    <mergeCell ref="K8:K9"/>
    <mergeCell ref="L8:L9"/>
    <mergeCell ref="G8:G9"/>
    <mergeCell ref="H8:H9"/>
    <mergeCell ref="I8:I9"/>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21" max="1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R60"/>
  <sheetViews>
    <sheetView rightToLeft="1" view="pageBreakPreview" zoomScaleNormal="100" zoomScaleSheetLayoutView="100" workbookViewId="0">
      <selection activeCell="E17" sqref="E17"/>
    </sheetView>
  </sheetViews>
  <sheetFormatPr defaultColWidth="9.140625" defaultRowHeight="12.75"/>
  <cols>
    <col min="1" max="1" width="14.140625" style="1" customWidth="1"/>
    <col min="2" max="3" width="7" style="1" customWidth="1"/>
    <col min="4" max="4" width="6.140625" style="1" customWidth="1"/>
    <col min="5" max="5" width="7" style="1" customWidth="1"/>
    <col min="6" max="6" width="6.140625" style="1" customWidth="1"/>
    <col min="7" max="9" width="7" style="1" customWidth="1"/>
    <col min="10" max="11" width="7.42578125" style="1" customWidth="1"/>
    <col min="12" max="12" width="6.42578125" style="1" customWidth="1"/>
    <col min="13" max="13" width="7.42578125" style="1" customWidth="1"/>
    <col min="14" max="14" width="18.140625" style="1" customWidth="1"/>
    <col min="15" max="16384" width="9.140625" style="1"/>
  </cols>
  <sheetData>
    <row r="1" spans="1:18" s="3" customFormat="1" ht="30.75">
      <c r="A1" s="528" t="s">
        <v>109</v>
      </c>
      <c r="B1" s="529"/>
      <c r="C1" s="529"/>
      <c r="D1" s="529"/>
      <c r="E1" s="529"/>
      <c r="F1" s="529"/>
      <c r="G1" s="529"/>
      <c r="H1" s="529"/>
      <c r="I1" s="529"/>
      <c r="J1" s="529"/>
      <c r="K1" s="529"/>
      <c r="L1" s="529"/>
      <c r="M1" s="531"/>
      <c r="N1" s="530" t="s">
        <v>133</v>
      </c>
    </row>
    <row r="2" spans="1:18" s="3" customFormat="1">
      <c r="A2" s="66"/>
      <c r="B2" s="67"/>
      <c r="C2" s="67"/>
      <c r="D2" s="67"/>
      <c r="E2" s="67"/>
      <c r="F2" s="67"/>
      <c r="G2" s="66"/>
      <c r="H2" s="67"/>
      <c r="I2" s="67"/>
      <c r="J2" s="67"/>
      <c r="K2" s="67"/>
      <c r="L2" s="67"/>
      <c r="M2" s="67"/>
    </row>
    <row r="3" spans="1:18" ht="21.75">
      <c r="A3" s="646" t="s">
        <v>34</v>
      </c>
      <c r="B3" s="646"/>
      <c r="C3" s="646"/>
      <c r="D3" s="646"/>
      <c r="E3" s="646"/>
      <c r="F3" s="646"/>
      <c r="G3" s="646"/>
      <c r="H3" s="646"/>
      <c r="I3" s="646"/>
      <c r="J3" s="646"/>
      <c r="K3" s="646"/>
      <c r="L3" s="646"/>
      <c r="M3" s="646"/>
      <c r="N3" s="646"/>
    </row>
    <row r="4" spans="1:18" ht="18.75">
      <c r="A4" s="684" t="s">
        <v>473</v>
      </c>
      <c r="B4" s="684"/>
      <c r="C4" s="684"/>
      <c r="D4" s="684"/>
      <c r="E4" s="684"/>
      <c r="F4" s="684"/>
      <c r="G4" s="684"/>
      <c r="H4" s="684"/>
      <c r="I4" s="684"/>
      <c r="J4" s="684"/>
      <c r="K4" s="684"/>
      <c r="L4" s="684"/>
      <c r="M4" s="684"/>
      <c r="N4" s="684"/>
    </row>
    <row r="5" spans="1:18">
      <c r="A5" s="685" t="s">
        <v>35</v>
      </c>
      <c r="B5" s="685"/>
      <c r="C5" s="685"/>
      <c r="D5" s="685"/>
      <c r="E5" s="685"/>
      <c r="F5" s="685"/>
      <c r="G5" s="685"/>
      <c r="H5" s="685"/>
      <c r="I5" s="685"/>
      <c r="J5" s="685"/>
      <c r="K5" s="685"/>
      <c r="L5" s="685"/>
      <c r="M5" s="685"/>
      <c r="N5" s="685"/>
    </row>
    <row r="6" spans="1:18">
      <c r="A6" s="630" t="s">
        <v>477</v>
      </c>
      <c r="B6" s="630"/>
      <c r="C6" s="630"/>
      <c r="D6" s="630"/>
      <c r="E6" s="630"/>
      <c r="F6" s="630"/>
      <c r="G6" s="630"/>
      <c r="H6" s="630"/>
      <c r="I6" s="630"/>
      <c r="J6" s="630"/>
      <c r="K6" s="630"/>
      <c r="L6" s="630"/>
      <c r="M6" s="630"/>
      <c r="N6" s="630"/>
    </row>
    <row r="7" spans="1:18" s="17" customFormat="1" ht="13.5" customHeight="1">
      <c r="A7" s="14" t="s">
        <v>206</v>
      </c>
      <c r="B7" s="15"/>
      <c r="C7" s="15"/>
      <c r="D7" s="15"/>
      <c r="E7" s="15"/>
      <c r="F7" s="15"/>
      <c r="G7" s="15"/>
      <c r="H7" s="15"/>
      <c r="I7" s="15"/>
      <c r="J7" s="15"/>
      <c r="K7" s="15"/>
      <c r="L7" s="15"/>
      <c r="M7" s="15"/>
      <c r="N7" s="16" t="s">
        <v>376</v>
      </c>
    </row>
    <row r="8" spans="1:18" ht="18" customHeight="1">
      <c r="A8" s="686" t="s">
        <v>36</v>
      </c>
      <c r="B8" s="689" t="s">
        <v>330</v>
      </c>
      <c r="C8" s="689"/>
      <c r="D8" s="689"/>
      <c r="E8" s="689"/>
      <c r="F8" s="689"/>
      <c r="G8" s="689"/>
      <c r="H8" s="689"/>
      <c r="I8" s="689"/>
      <c r="J8" s="689"/>
      <c r="K8" s="689"/>
      <c r="L8" s="690" t="s">
        <v>302</v>
      </c>
      <c r="M8" s="690"/>
      <c r="N8" s="692" t="s">
        <v>37</v>
      </c>
    </row>
    <row r="9" spans="1:18" ht="24" customHeight="1">
      <c r="A9" s="687"/>
      <c r="B9" s="695" t="s">
        <v>129</v>
      </c>
      <c r="C9" s="695"/>
      <c r="D9" s="695" t="s">
        <v>130</v>
      </c>
      <c r="E9" s="695"/>
      <c r="F9" s="695" t="s">
        <v>131</v>
      </c>
      <c r="G9" s="695"/>
      <c r="H9" s="695" t="s">
        <v>132</v>
      </c>
      <c r="I9" s="695"/>
      <c r="J9" s="695" t="s">
        <v>11</v>
      </c>
      <c r="K9" s="695"/>
      <c r="L9" s="691"/>
      <c r="M9" s="691"/>
      <c r="N9" s="693"/>
    </row>
    <row r="10" spans="1:18" ht="27.75" customHeight="1">
      <c r="A10" s="687"/>
      <c r="B10" s="696" t="s">
        <v>299</v>
      </c>
      <c r="C10" s="697"/>
      <c r="D10" s="696" t="s">
        <v>300</v>
      </c>
      <c r="E10" s="697"/>
      <c r="F10" s="696" t="s">
        <v>301</v>
      </c>
      <c r="G10" s="697"/>
      <c r="H10" s="696" t="s">
        <v>445</v>
      </c>
      <c r="I10" s="697"/>
      <c r="J10" s="697" t="s">
        <v>12</v>
      </c>
      <c r="K10" s="697"/>
      <c r="L10" s="691"/>
      <c r="M10" s="691"/>
      <c r="N10" s="693"/>
    </row>
    <row r="11" spans="1:18" ht="48.75" customHeight="1">
      <c r="A11" s="688"/>
      <c r="B11" s="36" t="s">
        <v>369</v>
      </c>
      <c r="C11" s="36" t="s">
        <v>370</v>
      </c>
      <c r="D11" s="36" t="s">
        <v>369</v>
      </c>
      <c r="E11" s="36" t="s">
        <v>370</v>
      </c>
      <c r="F11" s="36" t="s">
        <v>369</v>
      </c>
      <c r="G11" s="36" t="s">
        <v>370</v>
      </c>
      <c r="H11" s="36" t="s">
        <v>369</v>
      </c>
      <c r="I11" s="36" t="s">
        <v>370</v>
      </c>
      <c r="J11" s="36" t="s">
        <v>369</v>
      </c>
      <c r="K11" s="36" t="s">
        <v>370</v>
      </c>
      <c r="L11" s="36" t="s">
        <v>369</v>
      </c>
      <c r="M11" s="36" t="s">
        <v>370</v>
      </c>
      <c r="N11" s="694"/>
      <c r="Q11" s="1" t="s">
        <v>398</v>
      </c>
      <c r="R11" s="1" t="s">
        <v>399</v>
      </c>
    </row>
    <row r="12" spans="1:18" ht="26.25" customHeight="1" thickBot="1">
      <c r="A12" s="85" t="s">
        <v>38</v>
      </c>
      <c r="B12" s="326">
        <v>61</v>
      </c>
      <c r="C12" s="326">
        <v>10</v>
      </c>
      <c r="D12" s="326">
        <v>4</v>
      </c>
      <c r="E12" s="326">
        <v>2</v>
      </c>
      <c r="F12" s="734">
        <v>12</v>
      </c>
      <c r="G12" s="326">
        <v>8</v>
      </c>
      <c r="H12" s="326" t="s">
        <v>439</v>
      </c>
      <c r="I12" s="326" t="s">
        <v>439</v>
      </c>
      <c r="J12" s="242">
        <f>Table_Default__XLS_TAB_27_1887[[#This Row],[BAAN_SMALLERQATAR]]+Table_Default__XLS_TAB_27_1887[[#This Row],[RAJEE]]+Table_Default__XLS_TAB_27_1887[[#This Row],[KHULLA]]+Table_Default__XLS_TAB_27_1887[[#This Row],[BAAN_GREATER]]</f>
        <v>77</v>
      </c>
      <c r="K12" s="242">
        <f>Table_Default__XLS_TAB_27_1887[[#This Row],[Column2]]+Table_Default__XLS_TAB_27_1887[[#This Row],[Column3]]+Table_Default__XLS_TAB_27_1887[[#This Row],[Column4]]+Table_Default__XLS_TAB_27_1887[[#This Row],[Column5]]</f>
        <v>20</v>
      </c>
      <c r="L12" s="241">
        <f>Table_Default__XLS_TAB_27_1887[[#This Row],[TOTAL]]/Table_Default__XLS_TAB_27_1887[[#Totals],[TOTAL]]%</f>
        <v>20.867208672086722</v>
      </c>
      <c r="M12" s="241">
        <f>Table_Default__XLS_TAB_27_1887[[#This Row],[Column1]]/Table_Default__XLS_TAB_27_1887[[#Totals],[Column1]]%</f>
        <v>8.8495575221238951</v>
      </c>
      <c r="N12" s="33" t="s">
        <v>39</v>
      </c>
      <c r="P12" s="64" t="s">
        <v>125</v>
      </c>
      <c r="Q12" s="190">
        <f>Table_Default__XLS_TAB_27_1887[[#This Row],[Column6]]</f>
        <v>20.867208672086722</v>
      </c>
      <c r="R12" s="190">
        <f>Table_Default__XLS_TAB_27_1887[[#This Row],[Column7]]</f>
        <v>8.8495575221238951</v>
      </c>
    </row>
    <row r="13" spans="1:18" ht="15" customHeight="1" thickBot="1">
      <c r="A13" s="100">
        <v>-1</v>
      </c>
      <c r="B13" s="322">
        <v>115</v>
      </c>
      <c r="C13" s="322">
        <v>73</v>
      </c>
      <c r="D13" s="322">
        <v>59</v>
      </c>
      <c r="E13" s="322">
        <v>33</v>
      </c>
      <c r="F13" s="735">
        <v>8</v>
      </c>
      <c r="G13" s="322">
        <v>11</v>
      </c>
      <c r="H13" s="322">
        <v>7</v>
      </c>
      <c r="I13" s="322">
        <v>1</v>
      </c>
      <c r="J13" s="330">
        <f>Table_Default__XLS_TAB_27_1887[[#This Row],[BAAN_SMALLERQATAR]]+Table_Default__XLS_TAB_27_1887[[#This Row],[RAJEE]]+Table_Default__XLS_TAB_27_1887[[#This Row],[KHULLA]]+Table_Default__XLS_TAB_27_1887[[#This Row],[BAAN_GREATER]]</f>
        <v>189</v>
      </c>
      <c r="K13" s="330">
        <f>Table_Default__XLS_TAB_27_1887[[#This Row],[Column2]]+Table_Default__XLS_TAB_27_1887[[#This Row],[Column3]]+Table_Default__XLS_TAB_27_1887[[#This Row],[Column4]]+Table_Default__XLS_TAB_27_1887[[#This Row],[Column5]]</f>
        <v>118</v>
      </c>
      <c r="L13" s="331">
        <f>Table_Default__XLS_TAB_27_1887[[#This Row],[TOTAL]]/Table_Default__XLS_TAB_27_1887[[#Totals],[TOTAL]]%</f>
        <v>51.219512195121951</v>
      </c>
      <c r="M13" s="332">
        <f>Table_Default__XLS_TAB_27_1887[[#This Row],[Column1]]/Table_Default__XLS_TAB_27_1887[[#Totals],[Column1]]%</f>
        <v>52.212389380530979</v>
      </c>
      <c r="N13" s="34">
        <v>-1</v>
      </c>
      <c r="P13" s="34">
        <f>A13</f>
        <v>-1</v>
      </c>
      <c r="Q13" s="190">
        <f>Table_Default__XLS_TAB_27_1887[[#This Row],[Column6]]</f>
        <v>51.219512195121951</v>
      </c>
      <c r="R13" s="190">
        <f>Table_Default__XLS_TAB_27_1887[[#This Row],[Column7]]</f>
        <v>52.212389380530979</v>
      </c>
    </row>
    <row r="14" spans="1:18" ht="15" customHeight="1" thickBot="1">
      <c r="A14" s="210">
        <v>1</v>
      </c>
      <c r="B14" s="324">
        <v>3</v>
      </c>
      <c r="C14" s="324">
        <v>4</v>
      </c>
      <c r="D14" s="324">
        <v>14</v>
      </c>
      <c r="E14" s="324">
        <v>4</v>
      </c>
      <c r="F14" s="736">
        <v>1</v>
      </c>
      <c r="G14" s="324">
        <v>1</v>
      </c>
      <c r="H14" s="324" t="s">
        <v>439</v>
      </c>
      <c r="I14" s="324" t="s">
        <v>439</v>
      </c>
      <c r="J14" s="330">
        <f>Table_Default__XLS_TAB_27_1887[[#This Row],[BAAN_SMALLERQATAR]]+Table_Default__XLS_TAB_27_1887[[#This Row],[RAJEE]]+Table_Default__XLS_TAB_27_1887[[#This Row],[KHULLA]]+Table_Default__XLS_TAB_27_1887[[#This Row],[BAAN_GREATER]]</f>
        <v>18</v>
      </c>
      <c r="K14" s="330">
        <f>Table_Default__XLS_TAB_27_1887[[#This Row],[Column2]]+Table_Default__XLS_TAB_27_1887[[#This Row],[Column3]]+Table_Default__XLS_TAB_27_1887[[#This Row],[Column4]]+Table_Default__XLS_TAB_27_1887[[#This Row],[Column5]]</f>
        <v>9</v>
      </c>
      <c r="L14" s="331">
        <f>Table_Default__XLS_TAB_27_1887[[#This Row],[TOTAL]]/Table_Default__XLS_TAB_27_1887[[#Totals],[TOTAL]]%</f>
        <v>4.8780487804878048</v>
      </c>
      <c r="M14" s="331">
        <f>Table_Default__XLS_TAB_27_1887[[#This Row],[Column1]]/Table_Default__XLS_TAB_27_1887[[#Totals],[Column1]]%</f>
        <v>3.9823008849557526</v>
      </c>
      <c r="N14" s="35">
        <v>1</v>
      </c>
      <c r="P14" s="34">
        <f t="shared" ref="P14:P18" si="0">A14</f>
        <v>1</v>
      </c>
      <c r="Q14" s="190">
        <f>Table_Default__XLS_TAB_27_1887[[#This Row],[Column6]]</f>
        <v>4.8780487804878048</v>
      </c>
      <c r="R14" s="190">
        <f>Table_Default__XLS_TAB_27_1887[[#This Row],[Column7]]</f>
        <v>3.9823008849557526</v>
      </c>
    </row>
    <row r="15" spans="1:18" ht="15" customHeight="1" thickBot="1">
      <c r="A15" s="100">
        <v>2</v>
      </c>
      <c r="B15" s="322" t="s">
        <v>439</v>
      </c>
      <c r="C15" s="322">
        <v>1</v>
      </c>
      <c r="D15" s="322">
        <v>7</v>
      </c>
      <c r="E15" s="322">
        <v>10</v>
      </c>
      <c r="F15" s="735" t="s">
        <v>439</v>
      </c>
      <c r="G15" s="322">
        <v>2</v>
      </c>
      <c r="H15" s="322">
        <v>1</v>
      </c>
      <c r="I15" s="322" t="s">
        <v>439</v>
      </c>
      <c r="J15" s="330">
        <f>Table_Default__XLS_TAB_27_1887[[#This Row],[BAAN_SMALLERQATAR]]+Table_Default__XLS_TAB_27_1887[[#This Row],[RAJEE]]+Table_Default__XLS_TAB_27_1887[[#This Row],[KHULLA]]+Table_Default__XLS_TAB_27_1887[[#This Row],[BAAN_GREATER]]</f>
        <v>8</v>
      </c>
      <c r="K15" s="330">
        <f>Table_Default__XLS_TAB_27_1887[[#This Row],[Column2]]+Table_Default__XLS_TAB_27_1887[[#This Row],[Column3]]+Table_Default__XLS_TAB_27_1887[[#This Row],[Column4]]+Table_Default__XLS_TAB_27_1887[[#This Row],[Column5]]</f>
        <v>13</v>
      </c>
      <c r="L15" s="331">
        <f>Table_Default__XLS_TAB_27_1887[[#This Row],[TOTAL]]/Table_Default__XLS_TAB_27_1887[[#Totals],[TOTAL]]%</f>
        <v>2.1680216802168024</v>
      </c>
      <c r="M15" s="331">
        <f>Table_Default__XLS_TAB_27_1887[[#This Row],[Column1]]/Table_Default__XLS_TAB_27_1887[[#Totals],[Column1]]%</f>
        <v>5.7522123893805315</v>
      </c>
      <c r="N15" s="34">
        <v>2</v>
      </c>
      <c r="P15" s="34">
        <f t="shared" si="0"/>
        <v>2</v>
      </c>
      <c r="Q15" s="190">
        <f>Table_Default__XLS_TAB_27_1887[[#This Row],[Column6]]</f>
        <v>2.1680216802168024</v>
      </c>
      <c r="R15" s="190">
        <f>Table_Default__XLS_TAB_27_1887[[#This Row],[Column7]]</f>
        <v>5.7522123893805315</v>
      </c>
    </row>
    <row r="16" spans="1:18" ht="15" customHeight="1" thickBot="1">
      <c r="A16" s="210">
        <v>3</v>
      </c>
      <c r="B16" s="324">
        <v>1</v>
      </c>
      <c r="C16" s="324">
        <v>1</v>
      </c>
      <c r="D16" s="324">
        <v>7</v>
      </c>
      <c r="E16" s="324">
        <v>2</v>
      </c>
      <c r="F16" s="736" t="s">
        <v>439</v>
      </c>
      <c r="G16" s="324" t="s">
        <v>439</v>
      </c>
      <c r="H16" s="324">
        <v>1</v>
      </c>
      <c r="I16" s="324">
        <v>1</v>
      </c>
      <c r="J16" s="330">
        <f>Table_Default__XLS_TAB_27_1887[[#This Row],[BAAN_SMALLERQATAR]]+Table_Default__XLS_TAB_27_1887[[#This Row],[RAJEE]]+Table_Default__XLS_TAB_27_1887[[#This Row],[KHULLA]]+Table_Default__XLS_TAB_27_1887[[#This Row],[BAAN_GREATER]]</f>
        <v>9</v>
      </c>
      <c r="K16" s="330">
        <f>Table_Default__XLS_TAB_27_1887[[#This Row],[Column2]]+Table_Default__XLS_TAB_27_1887[[#This Row],[Column3]]+Table_Default__XLS_TAB_27_1887[[#This Row],[Column4]]+Table_Default__XLS_TAB_27_1887[[#This Row],[Column5]]</f>
        <v>4</v>
      </c>
      <c r="L16" s="331">
        <f>Table_Default__XLS_TAB_27_1887[[#This Row],[TOTAL]]/Table_Default__XLS_TAB_27_1887[[#Totals],[TOTAL]]%</f>
        <v>2.4390243902439024</v>
      </c>
      <c r="M16" s="331">
        <f>Table_Default__XLS_TAB_27_1887[[#This Row],[Column1]]/Table_Default__XLS_TAB_27_1887[[#Totals],[Column1]]%</f>
        <v>1.7699115044247788</v>
      </c>
      <c r="N16" s="35">
        <v>3</v>
      </c>
      <c r="P16" s="34">
        <f t="shared" si="0"/>
        <v>3</v>
      </c>
      <c r="Q16" s="190">
        <f>Table_Default__XLS_TAB_27_1887[[#This Row],[Column6]]</f>
        <v>2.4390243902439024</v>
      </c>
      <c r="R16" s="190">
        <f>Table_Default__XLS_TAB_27_1887[[#This Row],[Column7]]</f>
        <v>1.7699115044247788</v>
      </c>
    </row>
    <row r="17" spans="1:18" ht="15" customHeight="1" thickBot="1">
      <c r="A17" s="100">
        <v>4</v>
      </c>
      <c r="B17" s="322" t="s">
        <v>439</v>
      </c>
      <c r="C17" s="322">
        <v>2</v>
      </c>
      <c r="D17" s="322">
        <v>11</v>
      </c>
      <c r="E17" s="322">
        <v>7</v>
      </c>
      <c r="F17" s="735">
        <v>1</v>
      </c>
      <c r="G17" s="322">
        <v>2</v>
      </c>
      <c r="H17" s="322">
        <v>1</v>
      </c>
      <c r="I17" s="322" t="s">
        <v>439</v>
      </c>
      <c r="J17" s="330">
        <f>Table_Default__XLS_TAB_27_1887[[#This Row],[BAAN_SMALLERQATAR]]+Table_Default__XLS_TAB_27_1887[[#This Row],[RAJEE]]+Table_Default__XLS_TAB_27_1887[[#This Row],[KHULLA]]+Table_Default__XLS_TAB_27_1887[[#This Row],[BAAN_GREATER]]</f>
        <v>13</v>
      </c>
      <c r="K17" s="330">
        <f>Table_Default__XLS_TAB_27_1887[[#This Row],[Column2]]+Table_Default__XLS_TAB_27_1887[[#This Row],[Column3]]+Table_Default__XLS_TAB_27_1887[[#This Row],[Column4]]+Table_Default__XLS_TAB_27_1887[[#This Row],[Column5]]</f>
        <v>11</v>
      </c>
      <c r="L17" s="331">
        <f>Table_Default__XLS_TAB_27_1887[[#This Row],[TOTAL]]/Table_Default__XLS_TAB_27_1887[[#Totals],[TOTAL]]%</f>
        <v>3.5230352303523036</v>
      </c>
      <c r="M17" s="331">
        <f>Table_Default__XLS_TAB_27_1887[[#This Row],[Column1]]/Table_Default__XLS_TAB_27_1887[[#Totals],[Column1]]%</f>
        <v>4.8672566371681416</v>
      </c>
      <c r="N17" s="34">
        <v>4</v>
      </c>
      <c r="P17" s="34">
        <f t="shared" si="0"/>
        <v>4</v>
      </c>
      <c r="Q17" s="190">
        <f>Table_Default__XLS_TAB_27_1887[[#This Row],[Column6]]</f>
        <v>3.5230352303523036</v>
      </c>
      <c r="R17" s="190">
        <f>Table_Default__XLS_TAB_27_1887[[#This Row],[Column7]]</f>
        <v>4.8672566371681416</v>
      </c>
    </row>
    <row r="18" spans="1:18" ht="15" customHeight="1" thickBot="1">
      <c r="A18" s="210" t="s">
        <v>40</v>
      </c>
      <c r="B18" s="324">
        <v>3</v>
      </c>
      <c r="C18" s="324">
        <v>8</v>
      </c>
      <c r="D18" s="324">
        <v>16</v>
      </c>
      <c r="E18" s="324">
        <v>13</v>
      </c>
      <c r="F18" s="736">
        <v>1</v>
      </c>
      <c r="G18" s="324">
        <v>2</v>
      </c>
      <c r="H18" s="324" t="s">
        <v>439</v>
      </c>
      <c r="I18" s="324">
        <v>1</v>
      </c>
      <c r="J18" s="330">
        <f>Table_Default__XLS_TAB_27_1887[[#This Row],[BAAN_SMALLERQATAR]]+Table_Default__XLS_TAB_27_1887[[#This Row],[RAJEE]]+Table_Default__XLS_TAB_27_1887[[#This Row],[KHULLA]]+Table_Default__XLS_TAB_27_1887[[#This Row],[BAAN_GREATER]]</f>
        <v>20</v>
      </c>
      <c r="K18" s="330">
        <f>Table_Default__XLS_TAB_27_1887[[#This Row],[Column2]]+Table_Default__XLS_TAB_27_1887[[#This Row],[Column3]]+Table_Default__XLS_TAB_27_1887[[#This Row],[Column4]]+Table_Default__XLS_TAB_27_1887[[#This Row],[Column5]]</f>
        <v>24</v>
      </c>
      <c r="L18" s="331">
        <f>Table_Default__XLS_TAB_27_1887[[#This Row],[TOTAL]]/Table_Default__XLS_TAB_27_1887[[#Totals],[TOTAL]]%</f>
        <v>5.4200542005420056</v>
      </c>
      <c r="M18" s="331">
        <f>Table_Default__XLS_TAB_27_1887[[#This Row],[Column1]]/Table_Default__XLS_TAB_27_1887[[#Totals],[Column1]]%</f>
        <v>10.619469026548673</v>
      </c>
      <c r="N18" s="361" t="s">
        <v>217</v>
      </c>
      <c r="P18" s="34" t="str">
        <f t="shared" si="0"/>
        <v xml:space="preserve"> 5 - 9</v>
      </c>
      <c r="Q18" s="190">
        <f>Table_Default__XLS_TAB_27_1887[[#This Row],[Column6]]</f>
        <v>5.4200542005420056</v>
      </c>
      <c r="R18" s="190">
        <f>Table_Default__XLS_TAB_27_1887[[#This Row],[Column7]]</f>
        <v>10.619469026548673</v>
      </c>
    </row>
    <row r="19" spans="1:18" ht="15" customHeight="1" thickBot="1">
      <c r="A19" s="357" t="s">
        <v>106</v>
      </c>
      <c r="B19" s="731">
        <v>2</v>
      </c>
      <c r="C19" s="731">
        <v>4</v>
      </c>
      <c r="D19" s="731">
        <v>14</v>
      </c>
      <c r="E19" s="731">
        <v>10</v>
      </c>
      <c r="F19" s="737">
        <v>1</v>
      </c>
      <c r="G19" s="731">
        <v>2</v>
      </c>
      <c r="H19" s="731">
        <v>1</v>
      </c>
      <c r="I19" s="731">
        <v>1</v>
      </c>
      <c r="J19" s="333">
        <f>Table_Default__XLS_TAB_27_1887[[#This Row],[BAAN_SMALLERQATAR]]+Table_Default__XLS_TAB_27_1887[[#This Row],[RAJEE]]+Table_Default__XLS_TAB_27_1887[[#This Row],[KHULLA]]+Table_Default__XLS_TAB_27_1887[[#This Row],[BAAN_GREATER]]</f>
        <v>18</v>
      </c>
      <c r="K19" s="333">
        <f>Table_Default__XLS_TAB_27_1887[[#This Row],[Column2]]+Table_Default__XLS_TAB_27_1887[[#This Row],[Column3]]+Table_Default__XLS_TAB_27_1887[[#This Row],[Column4]]+Table_Default__XLS_TAB_27_1887[[#This Row],[Column5]]</f>
        <v>17</v>
      </c>
      <c r="L19" s="334">
        <f>Table_Default__XLS_TAB_27_1887[[#This Row],[TOTAL]]/Table_Default__XLS_TAB_27_1887[[#Totals],[TOTAL]]%</f>
        <v>4.8780487804878048</v>
      </c>
      <c r="M19" s="334">
        <f>Table_Default__XLS_TAB_27_1887[[#This Row],[Column1]]/Table_Default__XLS_TAB_27_1887[[#Totals],[Column1]]%</f>
        <v>7.5221238938053103</v>
      </c>
      <c r="N19" s="362" t="s">
        <v>106</v>
      </c>
      <c r="P19" s="366" t="s">
        <v>395</v>
      </c>
      <c r="Q19" s="190">
        <f>SUM(L19:L22)</f>
        <v>9.48509485094851</v>
      </c>
      <c r="R19" s="190">
        <f>SUM(M19:M22)</f>
        <v>11.946902654867259</v>
      </c>
    </row>
    <row r="20" spans="1:18" ht="15" customHeight="1">
      <c r="A20" s="364" t="s">
        <v>107</v>
      </c>
      <c r="B20" s="732">
        <v>1</v>
      </c>
      <c r="C20" s="732" t="s">
        <v>439</v>
      </c>
      <c r="D20" s="732">
        <v>4</v>
      </c>
      <c r="E20" s="732">
        <v>1</v>
      </c>
      <c r="F20" s="738">
        <v>1</v>
      </c>
      <c r="G20" s="732">
        <v>1</v>
      </c>
      <c r="H20" s="732">
        <v>1</v>
      </c>
      <c r="I20" s="732" t="s">
        <v>439</v>
      </c>
      <c r="J20" s="402">
        <f>Table_Default__XLS_TAB_27_1887[[#This Row],[BAAN_SMALLERQATAR]]+Table_Default__XLS_TAB_27_1887[[#This Row],[RAJEE]]+Table_Default__XLS_TAB_27_1887[[#This Row],[KHULLA]]+Table_Default__XLS_TAB_27_1887[[#This Row],[BAAN_GREATER]]</f>
        <v>7</v>
      </c>
      <c r="K20" s="402">
        <f>Table_Default__XLS_TAB_27_1887[[#This Row],[Column2]]+Table_Default__XLS_TAB_27_1887[[#This Row],[Column3]]+Table_Default__XLS_TAB_27_1887[[#This Row],[Column4]]+Table_Default__XLS_TAB_27_1887[[#This Row],[Column5]]</f>
        <v>2</v>
      </c>
      <c r="L20" s="359">
        <f>Table_Default__XLS_TAB_27_1887[[#This Row],[TOTAL]]/Table_Default__XLS_TAB_27_1887[[#Totals],[TOTAL]]%</f>
        <v>1.897018970189702</v>
      </c>
      <c r="M20" s="360">
        <f>Table_Default__XLS_TAB_27_1887[[#This Row],[Column1]]/Table_Default__XLS_TAB_27_1887[[#Totals],[Column1]]%</f>
        <v>0.88495575221238942</v>
      </c>
      <c r="N20" s="365" t="s">
        <v>107</v>
      </c>
      <c r="P20" s="356"/>
      <c r="Q20" s="367">
        <f>SUM(Q12:Q19)</f>
        <v>100</v>
      </c>
      <c r="R20" s="367">
        <f>SUM(R12:R19)</f>
        <v>100.00000000000001</v>
      </c>
    </row>
    <row r="21" spans="1:18" ht="15" customHeight="1" thickBot="1">
      <c r="A21" s="358" t="s">
        <v>2</v>
      </c>
      <c r="B21" s="343">
        <v>1</v>
      </c>
      <c r="C21" s="343">
        <v>1</v>
      </c>
      <c r="D21" s="343">
        <v>1</v>
      </c>
      <c r="E21" s="343">
        <v>2</v>
      </c>
      <c r="F21" s="739" t="s">
        <v>439</v>
      </c>
      <c r="G21" s="343">
        <v>1</v>
      </c>
      <c r="H21" s="343">
        <v>1</v>
      </c>
      <c r="I21" s="343" t="s">
        <v>439</v>
      </c>
      <c r="J21" s="402">
        <f>Table_Default__XLS_TAB_27_1887[[#This Row],[BAAN_SMALLERQATAR]]+Table_Default__XLS_TAB_27_1887[[#This Row],[RAJEE]]+Table_Default__XLS_TAB_27_1887[[#This Row],[KHULLA]]+Table_Default__XLS_TAB_27_1887[[#This Row],[BAAN_GREATER]]</f>
        <v>3</v>
      </c>
      <c r="K21" s="402">
        <f>Table_Default__XLS_TAB_27_1887[[#This Row],[Column2]]+Table_Default__XLS_TAB_27_1887[[#This Row],[Column3]]+Table_Default__XLS_TAB_27_1887[[#This Row],[Column4]]+Table_Default__XLS_TAB_27_1887[[#This Row],[Column5]]</f>
        <v>4</v>
      </c>
      <c r="L21" s="359">
        <f>Table_Default__XLS_TAB_27_1887[[#This Row],[TOTAL]]/Table_Default__XLS_TAB_27_1887[[#Totals],[TOTAL]]%</f>
        <v>0.81300813008130079</v>
      </c>
      <c r="M21" s="360">
        <f>Table_Default__XLS_TAB_27_1887[[#This Row],[Column1]]/Table_Default__XLS_TAB_27_1887[[#Totals],[Column1]]%</f>
        <v>1.7699115044247788</v>
      </c>
      <c r="N21" s="363" t="s">
        <v>2</v>
      </c>
      <c r="P21" s="356"/>
    </row>
    <row r="22" spans="1:18" ht="15" customHeight="1">
      <c r="A22" s="421" t="s">
        <v>397</v>
      </c>
      <c r="B22" s="733">
        <v>3</v>
      </c>
      <c r="C22" s="733">
        <v>1</v>
      </c>
      <c r="D22" s="733">
        <v>4</v>
      </c>
      <c r="E22" s="733">
        <v>1</v>
      </c>
      <c r="F22" s="740" t="s">
        <v>439</v>
      </c>
      <c r="G22" s="733">
        <v>2</v>
      </c>
      <c r="H22" s="733" t="s">
        <v>439</v>
      </c>
      <c r="I22" s="733" t="s">
        <v>439</v>
      </c>
      <c r="J22" s="333">
        <f>Table_Default__XLS_TAB_27_1887[[#This Row],[BAAN_SMALLERQATAR]]+Table_Default__XLS_TAB_27_1887[[#This Row],[RAJEE]]+Table_Default__XLS_TAB_27_1887[[#This Row],[KHULLA]]+Table_Default__XLS_TAB_27_1887[[#This Row],[BAAN_GREATER]]</f>
        <v>7</v>
      </c>
      <c r="K22" s="333">
        <f>Table_Default__XLS_TAB_27_1887[[#This Row],[Column2]]+Table_Default__XLS_TAB_27_1887[[#This Row],[Column3]]+Table_Default__XLS_TAB_27_1887[[#This Row],[Column4]]+Table_Default__XLS_TAB_27_1887[[#This Row],[Column5]]</f>
        <v>4</v>
      </c>
      <c r="L22" s="334">
        <f>Table_Default__XLS_TAB_27_1887[[#This Row],[TOTAL]]/Table_Default__XLS_TAB_27_1887[[#Totals],[TOTAL]]%</f>
        <v>1.897018970189702</v>
      </c>
      <c r="M22" s="334">
        <f>Table_Default__XLS_TAB_27_1887[[#This Row],[Column1]]/Table_Default__XLS_TAB_27_1887[[#Totals],[Column1]]%</f>
        <v>1.7699115044247788</v>
      </c>
      <c r="N22" s="368" t="s">
        <v>397</v>
      </c>
      <c r="P22" s="356"/>
    </row>
    <row r="23" spans="1:18" ht="18.75" customHeight="1">
      <c r="A23" s="410" t="s">
        <v>11</v>
      </c>
      <c r="B23" s="417">
        <f>SUBTOTAL(109,Table_Default__XLS_TAB_27_1887[BAAN_SMALLERQATAR])</f>
        <v>190</v>
      </c>
      <c r="C23" s="417">
        <f>SUBTOTAL(109,Table_Default__XLS_TAB_27_1887[Column2])</f>
        <v>105</v>
      </c>
      <c r="D23" s="417">
        <f>SUBTOTAL(109,Table_Default__XLS_TAB_27_1887[RAJEE])</f>
        <v>141</v>
      </c>
      <c r="E23" s="417">
        <f>SUBTOTAL(109,Table_Default__XLS_TAB_27_1887[Column3])</f>
        <v>85</v>
      </c>
      <c r="F23" s="417">
        <f>SUBTOTAL(109,Table_Default__XLS_TAB_27_1887[KHULLA])</f>
        <v>25</v>
      </c>
      <c r="G23" s="417">
        <f>SUBTOTAL(109,Table_Default__XLS_TAB_27_1887[Column4])</f>
        <v>32</v>
      </c>
      <c r="H23" s="417">
        <f>SUBTOTAL(109,Table_Default__XLS_TAB_27_1887[BAAN_GREATER])</f>
        <v>13</v>
      </c>
      <c r="I23" s="426">
        <f>SUBTOTAL(109,Table_Default__XLS_TAB_27_1887[Column5])</f>
        <v>4</v>
      </c>
      <c r="J23" s="417">
        <f>SUBTOTAL(109,Table_Default__XLS_TAB_27_1887[TOTAL])</f>
        <v>369</v>
      </c>
      <c r="K23" s="417">
        <f>SUBTOTAL(109,Table_Default__XLS_TAB_27_1887[Column1])</f>
        <v>226</v>
      </c>
      <c r="L23" s="417">
        <f>SUBTOTAL(109,Table_Default__XLS_TAB_27_1887[Column6])</f>
        <v>100</v>
      </c>
      <c r="M23" s="417">
        <f>SUBTOTAL(109,Table_Default__XLS_TAB_27_1887[Column7])</f>
        <v>100.00000000000003</v>
      </c>
      <c r="N23" s="414" t="s">
        <v>12</v>
      </c>
    </row>
    <row r="24" spans="1:18" ht="25.5" customHeight="1">
      <c r="A24" s="410" t="s">
        <v>45</v>
      </c>
      <c r="B24" s="418">
        <f>Table_Default__XLS_TAB_27_1887[[#Totals],[BAAN_SMALLERQATAR]]/Table_Default__XLS_TAB_27_1887[[#Totals],[TOTAL]]%</f>
        <v>51.490514905149055</v>
      </c>
      <c r="C24" s="418">
        <f>Table_Default__XLS_TAB_27_1887[[#Totals],[Column2]]/Table_Default__XLS_TAB_27_1887[[#Totals],[Column1]]%</f>
        <v>46.460176991150448</v>
      </c>
      <c r="D24" s="418">
        <f>Table_Default__XLS_TAB_27_1887[[#Totals],[RAJEE]]/Table_Default__XLS_TAB_27_1887[[#Totals],[TOTAL]]%</f>
        <v>38.211382113821138</v>
      </c>
      <c r="E24" s="418">
        <f>Table_Default__XLS_TAB_27_1887[[#Totals],[Column3]]/Table_Default__XLS_TAB_27_1887[[#Totals],[Column1]]%</f>
        <v>37.610619469026553</v>
      </c>
      <c r="F24" s="418">
        <f>Table_Default__XLS_TAB_27_1887[[#Totals],[KHULLA]]/Table_Default__XLS_TAB_27_1887[[#Totals],[TOTAL]]%</f>
        <v>6.7750677506775068</v>
      </c>
      <c r="G24" s="418">
        <f>Table_Default__XLS_TAB_27_1887[[#Totals],[Column4]]/Table_Default__XLS_TAB_27_1887[[#Totals],[Column1]]%</f>
        <v>14.159292035398231</v>
      </c>
      <c r="H24" s="418">
        <f>Table_Default__XLS_TAB_27_1887[[#Totals],[BAAN_GREATER]]/Table_Default__XLS_TAB_27_1887[[#Totals],[TOTAL]]%</f>
        <v>3.5230352303523036</v>
      </c>
      <c r="I24" s="418">
        <f>Table_Default__XLS_TAB_27_1887[[#Totals],[Column5]]/Table_Default__XLS_TAB_27_1887[[#Totals],[Column1]]%</f>
        <v>1.7699115044247788</v>
      </c>
      <c r="J24" s="418">
        <f>B24+D24+F24+H24</f>
        <v>100</v>
      </c>
      <c r="K24" s="418">
        <f>C24+E24+G24+I24</f>
        <v>100.00000000000003</v>
      </c>
      <c r="L24" s="419"/>
      <c r="M24" s="420"/>
      <c r="N24" s="414" t="s">
        <v>46</v>
      </c>
    </row>
    <row r="25" spans="1:18">
      <c r="A25" s="19"/>
      <c r="B25" s="19"/>
      <c r="C25" s="19"/>
      <c r="D25" s="19"/>
      <c r="E25" s="19"/>
      <c r="F25" s="19"/>
      <c r="G25" s="19"/>
      <c r="H25" s="19"/>
      <c r="I25" s="19"/>
      <c r="J25" s="19"/>
      <c r="K25" s="19"/>
      <c r="L25" s="19"/>
      <c r="M25" s="19"/>
      <c r="N25" s="19"/>
    </row>
    <row r="26" spans="1:18" ht="21.75">
      <c r="A26" s="646" t="s">
        <v>128</v>
      </c>
      <c r="B26" s="646"/>
      <c r="C26" s="646"/>
      <c r="D26" s="646"/>
      <c r="E26" s="646"/>
      <c r="F26" s="646"/>
      <c r="G26" s="646"/>
      <c r="H26" s="646"/>
      <c r="I26" s="646"/>
      <c r="J26" s="646"/>
      <c r="K26" s="646"/>
      <c r="L26" s="646"/>
      <c r="M26" s="646"/>
      <c r="N26" s="646"/>
    </row>
    <row r="27" spans="1:18" ht="18.75">
      <c r="A27" s="684" t="s">
        <v>473</v>
      </c>
      <c r="B27" s="684"/>
      <c r="C27" s="684"/>
      <c r="D27" s="684"/>
      <c r="E27" s="684"/>
      <c r="F27" s="684"/>
      <c r="G27" s="684"/>
      <c r="H27" s="684"/>
      <c r="I27" s="684"/>
      <c r="J27" s="684"/>
      <c r="K27" s="684"/>
      <c r="L27" s="684"/>
      <c r="M27" s="684"/>
      <c r="N27" s="684"/>
    </row>
    <row r="28" spans="1:18">
      <c r="A28" s="685" t="s">
        <v>429</v>
      </c>
      <c r="B28" s="685"/>
      <c r="C28" s="685"/>
      <c r="D28" s="685"/>
      <c r="E28" s="685"/>
      <c r="F28" s="685"/>
      <c r="G28" s="685"/>
      <c r="H28" s="685"/>
      <c r="I28" s="685"/>
      <c r="J28" s="685"/>
      <c r="K28" s="685"/>
      <c r="L28" s="685"/>
      <c r="M28" s="685"/>
      <c r="N28" s="685"/>
    </row>
    <row r="29" spans="1:18">
      <c r="A29" s="685" t="s">
        <v>474</v>
      </c>
      <c r="B29" s="685"/>
      <c r="C29" s="685"/>
      <c r="D29" s="685"/>
      <c r="E29" s="685"/>
      <c r="F29" s="685"/>
      <c r="G29" s="685"/>
      <c r="H29" s="685"/>
      <c r="I29" s="685"/>
      <c r="J29" s="685"/>
      <c r="K29" s="685"/>
      <c r="L29" s="685"/>
      <c r="M29" s="685"/>
      <c r="N29" s="685"/>
    </row>
    <row r="30" spans="1:18">
      <c r="A30" s="19"/>
      <c r="B30" s="19"/>
      <c r="C30" s="19"/>
      <c r="D30" s="19"/>
      <c r="E30" s="19"/>
      <c r="F30" s="19"/>
      <c r="G30" s="19"/>
      <c r="H30" s="19"/>
      <c r="I30" s="19"/>
      <c r="J30" s="19"/>
      <c r="K30" s="19"/>
      <c r="L30" s="19"/>
      <c r="M30" s="19"/>
      <c r="N30" s="19"/>
    </row>
    <row r="31" spans="1:18" ht="17.25" customHeight="1">
      <c r="A31" s="698" t="s">
        <v>126</v>
      </c>
      <c r="B31" s="698"/>
      <c r="C31" s="698"/>
      <c r="D31" s="698"/>
      <c r="E31" s="698"/>
      <c r="F31" s="698"/>
      <c r="G31" s="19"/>
      <c r="H31" s="19"/>
      <c r="I31" s="698" t="s">
        <v>127</v>
      </c>
      <c r="J31" s="698"/>
      <c r="K31" s="698"/>
      <c r="L31" s="698"/>
      <c r="M31" s="698"/>
      <c r="N31" s="698"/>
    </row>
    <row r="32" spans="1:18">
      <c r="A32" s="19"/>
      <c r="B32" s="19"/>
      <c r="C32" s="19"/>
      <c r="D32" s="19"/>
      <c r="E32" s="19"/>
      <c r="F32" s="19"/>
      <c r="G32" s="19"/>
      <c r="H32" s="19"/>
      <c r="I32" s="19"/>
      <c r="J32" s="19"/>
      <c r="K32" s="19"/>
      <c r="L32" s="19"/>
      <c r="M32" s="19"/>
      <c r="N32" s="19"/>
    </row>
    <row r="33" spans="1:14">
      <c r="A33" s="19"/>
      <c r="B33" s="19"/>
      <c r="C33" s="19"/>
      <c r="D33" s="19"/>
      <c r="E33" s="19"/>
      <c r="F33" s="19"/>
      <c r="G33" s="19"/>
      <c r="H33" s="19"/>
      <c r="I33" s="19"/>
      <c r="J33" s="19"/>
      <c r="K33" s="19"/>
      <c r="L33" s="19"/>
      <c r="M33" s="19"/>
      <c r="N33" s="19"/>
    </row>
    <row r="34" spans="1:14">
      <c r="A34" s="19"/>
      <c r="B34" s="19"/>
      <c r="C34" s="19"/>
      <c r="D34" s="19"/>
      <c r="E34" s="19"/>
      <c r="F34" s="19"/>
      <c r="G34" s="19"/>
      <c r="H34" s="19"/>
      <c r="I34" s="19"/>
      <c r="J34" s="19"/>
      <c r="K34" s="19"/>
      <c r="L34" s="19"/>
      <c r="M34" s="19"/>
      <c r="N34" s="19"/>
    </row>
    <row r="35" spans="1:14">
      <c r="A35" s="19"/>
      <c r="B35" s="19"/>
      <c r="C35" s="19"/>
      <c r="D35" s="19"/>
      <c r="E35" s="19"/>
      <c r="F35" s="19"/>
      <c r="G35" s="19"/>
      <c r="H35" s="19"/>
      <c r="I35" s="19"/>
      <c r="J35" s="19"/>
      <c r="K35" s="19"/>
      <c r="L35" s="19"/>
      <c r="M35" s="19"/>
      <c r="N35" s="19"/>
    </row>
    <row r="36" spans="1:14">
      <c r="A36" s="19"/>
      <c r="B36" s="19"/>
      <c r="C36" s="19"/>
      <c r="D36" s="19"/>
      <c r="E36" s="19"/>
      <c r="F36" s="19"/>
      <c r="G36" s="19"/>
      <c r="H36" s="19"/>
      <c r="I36" s="19"/>
      <c r="J36" s="19"/>
      <c r="K36" s="19"/>
      <c r="L36" s="19"/>
      <c r="M36" s="19"/>
      <c r="N36" s="19"/>
    </row>
    <row r="37" spans="1:14">
      <c r="A37" s="19"/>
      <c r="B37" s="19"/>
      <c r="C37" s="19"/>
      <c r="D37" s="19"/>
      <c r="E37" s="19"/>
      <c r="F37" s="19"/>
      <c r="G37" s="19"/>
      <c r="H37" s="19"/>
      <c r="I37" s="19"/>
      <c r="J37" s="19"/>
      <c r="K37" s="19"/>
      <c r="L37" s="19"/>
      <c r="M37" s="19"/>
      <c r="N37" s="19"/>
    </row>
    <row r="38" spans="1:14">
      <c r="A38" s="19"/>
      <c r="B38" s="19"/>
      <c r="C38" s="19"/>
      <c r="D38" s="19"/>
      <c r="E38" s="19"/>
      <c r="F38" s="19"/>
      <c r="G38" s="19"/>
      <c r="H38" s="19"/>
      <c r="I38" s="19"/>
      <c r="J38" s="19"/>
      <c r="K38" s="19"/>
      <c r="L38" s="19"/>
      <c r="M38" s="19"/>
      <c r="N38" s="19"/>
    </row>
    <row r="39" spans="1:14">
      <c r="A39" s="19"/>
      <c r="B39" s="19"/>
      <c r="C39" s="19"/>
      <c r="D39" s="19"/>
      <c r="E39" s="19"/>
      <c r="F39" s="19"/>
      <c r="G39" s="19"/>
      <c r="H39" s="19"/>
      <c r="I39" s="19"/>
      <c r="J39" s="19"/>
      <c r="K39" s="19"/>
      <c r="L39" s="19"/>
      <c r="M39" s="19"/>
      <c r="N39" s="19"/>
    </row>
    <row r="40" spans="1:14">
      <c r="A40" s="19"/>
      <c r="B40" s="19"/>
      <c r="C40" s="19"/>
      <c r="D40" s="19"/>
      <c r="E40" s="19"/>
      <c r="F40" s="19"/>
      <c r="G40" s="19"/>
      <c r="H40" s="19"/>
      <c r="I40" s="19"/>
      <c r="J40" s="19"/>
      <c r="K40" s="19"/>
      <c r="L40" s="19"/>
      <c r="M40" s="19"/>
      <c r="N40" s="19"/>
    </row>
    <row r="41" spans="1:14">
      <c r="A41" s="19"/>
      <c r="B41" s="19"/>
      <c r="C41" s="19"/>
      <c r="D41" s="19"/>
      <c r="E41" s="19"/>
      <c r="F41" s="19"/>
      <c r="G41" s="19"/>
      <c r="H41" s="19"/>
      <c r="I41" s="19"/>
      <c r="J41" s="19"/>
      <c r="K41" s="19"/>
      <c r="L41" s="19"/>
      <c r="M41" s="19"/>
      <c r="N41" s="19"/>
    </row>
    <row r="42" spans="1:14">
      <c r="A42" s="19"/>
      <c r="B42" s="19"/>
      <c r="C42" s="19"/>
      <c r="D42" s="19"/>
      <c r="E42" s="19"/>
      <c r="F42" s="19"/>
      <c r="G42" s="19"/>
      <c r="H42" s="19"/>
      <c r="I42" s="19"/>
      <c r="J42" s="19"/>
      <c r="K42" s="19"/>
      <c r="L42" s="19"/>
      <c r="M42" s="19"/>
      <c r="N42" s="19"/>
    </row>
    <row r="43" spans="1:14">
      <c r="A43" s="19"/>
      <c r="B43" s="19"/>
      <c r="C43" s="19"/>
      <c r="D43" s="19"/>
      <c r="E43" s="19"/>
      <c r="F43" s="19"/>
      <c r="G43" s="19"/>
      <c r="H43" s="19"/>
      <c r="I43" s="19"/>
      <c r="J43" s="19"/>
      <c r="K43" s="19"/>
      <c r="L43" s="19"/>
      <c r="M43" s="19"/>
      <c r="N43" s="19"/>
    </row>
    <row r="44" spans="1:14">
      <c r="A44" s="19"/>
      <c r="B44" s="19"/>
      <c r="C44" s="19"/>
      <c r="D44" s="19"/>
      <c r="E44" s="19"/>
      <c r="F44" s="19"/>
      <c r="G44" s="19"/>
      <c r="H44" s="19"/>
      <c r="I44" s="19"/>
      <c r="J44" s="19"/>
      <c r="K44" s="19"/>
      <c r="L44" s="19"/>
      <c r="M44" s="19"/>
      <c r="N44" s="19"/>
    </row>
    <row r="45" spans="1:14">
      <c r="A45" s="19"/>
      <c r="B45" s="19"/>
      <c r="C45" s="19"/>
      <c r="D45" s="19"/>
      <c r="E45" s="19"/>
      <c r="F45" s="19"/>
      <c r="G45" s="19"/>
      <c r="H45" s="19"/>
      <c r="I45" s="19"/>
      <c r="J45" s="19"/>
      <c r="K45" s="19"/>
      <c r="L45" s="19"/>
      <c r="M45" s="19"/>
      <c r="N45" s="19"/>
    </row>
    <row r="46" spans="1:14">
      <c r="A46" s="19"/>
      <c r="B46" s="19"/>
      <c r="C46" s="19"/>
      <c r="D46" s="19"/>
      <c r="E46" s="19"/>
      <c r="F46" s="19"/>
      <c r="G46" s="19"/>
      <c r="H46" s="19"/>
      <c r="I46" s="19"/>
      <c r="J46" s="19"/>
      <c r="K46" s="19"/>
      <c r="L46" s="19"/>
      <c r="M46" s="19"/>
      <c r="N46" s="19"/>
    </row>
    <row r="47" spans="1:14">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19"/>
      <c r="B52" s="19"/>
      <c r="C52" s="19"/>
      <c r="D52" s="19"/>
      <c r="E52" s="19"/>
      <c r="F52" s="19"/>
      <c r="G52" s="19"/>
      <c r="H52" s="19"/>
      <c r="I52" s="19"/>
      <c r="J52" s="19"/>
      <c r="K52" s="19"/>
      <c r="L52" s="19"/>
      <c r="M52" s="19"/>
      <c r="N52" s="19"/>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sheetData>
  <mergeCells count="24">
    <mergeCell ref="A29:N29"/>
    <mergeCell ref="A31:F31"/>
    <mergeCell ref="I31:N31"/>
    <mergeCell ref="H10:I10"/>
    <mergeCell ref="J10:K10"/>
    <mergeCell ref="A26:N26"/>
    <mergeCell ref="A27:N27"/>
    <mergeCell ref="A28:N28"/>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80" fitToWidth="0" fitToHeight="0" orientation="landscape" r:id="rId1"/>
  <headerFooter alignWithMargins="0">
    <oddFooter>&amp;C_&amp;P_</oddFooter>
  </headerFooter>
  <rowBreaks count="1" manualBreakCount="1">
    <brk id="24"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2"/>
  <sheetViews>
    <sheetView rightToLeft="1" view="pageBreakPreview" zoomScaleNormal="100" zoomScaleSheetLayoutView="100" workbookViewId="0">
      <selection activeCell="P20" sqref="P20"/>
    </sheetView>
  </sheetViews>
  <sheetFormatPr defaultColWidth="9.140625" defaultRowHeight="12.75"/>
  <cols>
    <col min="1" max="1" width="12.140625" style="1" customWidth="1"/>
    <col min="2" max="2" width="7.140625" style="1" customWidth="1"/>
    <col min="3" max="3" width="6.85546875" style="1" customWidth="1"/>
    <col min="4" max="4" width="7.140625" style="1" customWidth="1"/>
    <col min="5" max="5" width="7.7109375" style="1" customWidth="1"/>
    <col min="6" max="6" width="7.28515625" style="1" customWidth="1"/>
    <col min="7" max="7" width="6.85546875" style="1" customWidth="1"/>
    <col min="8" max="8" width="7.5703125" style="1" customWidth="1"/>
    <col min="9" max="9" width="7.7109375" style="1" customWidth="1"/>
    <col min="10" max="10" width="7.42578125" style="1" customWidth="1"/>
    <col min="11" max="11" width="7" style="1" customWidth="1"/>
    <col min="12" max="12" width="6.85546875" style="1" customWidth="1"/>
    <col min="13" max="13" width="7.7109375" style="1" customWidth="1"/>
    <col min="14" max="14" width="19.28515625" style="1" customWidth="1"/>
    <col min="15" max="16384" width="9.140625" style="1"/>
  </cols>
  <sheetData>
    <row r="1" spans="1:14" s="3" customFormat="1" ht="30.75">
      <c r="A1" s="528" t="s">
        <v>109</v>
      </c>
      <c r="B1" s="529"/>
      <c r="C1" s="529"/>
      <c r="D1" s="529"/>
      <c r="E1" s="529"/>
      <c r="F1" s="529"/>
      <c r="G1" s="529"/>
      <c r="H1" s="529"/>
      <c r="I1" s="529"/>
      <c r="J1" s="529"/>
      <c r="K1" s="529"/>
      <c r="L1" s="529"/>
      <c r="M1" s="529"/>
      <c r="N1" s="530" t="s">
        <v>133</v>
      </c>
    </row>
    <row r="2" spans="1:14" s="3" customFormat="1">
      <c r="A2" s="163"/>
      <c r="B2" s="164"/>
      <c r="C2" s="164"/>
      <c r="D2" s="164"/>
      <c r="E2" s="164"/>
      <c r="F2" s="164"/>
      <c r="G2" s="164"/>
      <c r="H2" s="164"/>
      <c r="I2" s="164"/>
      <c r="J2" s="164"/>
      <c r="K2" s="164"/>
      <c r="L2" s="164"/>
      <c r="M2" s="164"/>
      <c r="N2" s="164"/>
    </row>
    <row r="3" spans="1:14" ht="21.75">
      <c r="A3" s="646" t="s">
        <v>224</v>
      </c>
      <c r="B3" s="646"/>
      <c r="C3" s="646"/>
      <c r="D3" s="646"/>
      <c r="E3" s="646"/>
      <c r="F3" s="646"/>
      <c r="G3" s="646"/>
      <c r="H3" s="646"/>
      <c r="I3" s="646"/>
      <c r="J3" s="646"/>
      <c r="K3" s="646"/>
      <c r="L3" s="646"/>
      <c r="M3" s="646"/>
      <c r="N3" s="646"/>
    </row>
    <row r="4" spans="1:14" ht="18.75">
      <c r="A4" s="647" t="s">
        <v>462</v>
      </c>
      <c r="B4" s="647"/>
      <c r="C4" s="647"/>
      <c r="D4" s="647"/>
      <c r="E4" s="647"/>
      <c r="F4" s="647"/>
      <c r="G4" s="647"/>
      <c r="H4" s="647"/>
      <c r="I4" s="647"/>
      <c r="J4" s="647"/>
      <c r="K4" s="647"/>
      <c r="L4" s="647"/>
      <c r="M4" s="647"/>
      <c r="N4" s="647"/>
    </row>
    <row r="5" spans="1:14">
      <c r="A5" s="685" t="s">
        <v>428</v>
      </c>
      <c r="B5" s="685"/>
      <c r="C5" s="685"/>
      <c r="D5" s="685"/>
      <c r="E5" s="685"/>
      <c r="F5" s="685"/>
      <c r="G5" s="685"/>
      <c r="H5" s="685"/>
      <c r="I5" s="685"/>
      <c r="J5" s="685"/>
      <c r="K5" s="685"/>
      <c r="L5" s="685"/>
      <c r="M5" s="685"/>
      <c r="N5" s="685"/>
    </row>
    <row r="6" spans="1:14">
      <c r="A6" s="630" t="s">
        <v>481</v>
      </c>
      <c r="B6" s="630"/>
      <c r="C6" s="630"/>
      <c r="D6" s="630"/>
      <c r="E6" s="630"/>
      <c r="F6" s="630"/>
      <c r="G6" s="630"/>
      <c r="H6" s="630"/>
      <c r="I6" s="630"/>
      <c r="J6" s="630"/>
      <c r="K6" s="630"/>
      <c r="L6" s="630"/>
      <c r="M6" s="630"/>
      <c r="N6" s="630"/>
    </row>
    <row r="7" spans="1:14" s="17" customFormat="1" ht="16.5">
      <c r="A7" s="14" t="s">
        <v>207</v>
      </c>
      <c r="B7" s="15"/>
      <c r="C7" s="15"/>
      <c r="D7" s="15"/>
      <c r="E7" s="15"/>
      <c r="F7" s="15"/>
      <c r="G7" s="15"/>
      <c r="H7" s="15"/>
      <c r="I7" s="15"/>
      <c r="J7" s="15"/>
      <c r="K7" s="15"/>
      <c r="L7" s="15"/>
      <c r="M7" s="15"/>
      <c r="N7" s="16" t="s">
        <v>360</v>
      </c>
    </row>
    <row r="8" spans="1:14" ht="36.75" customHeight="1">
      <c r="A8" s="699" t="s">
        <v>36</v>
      </c>
      <c r="B8" s="633" t="s">
        <v>365</v>
      </c>
      <c r="C8" s="633"/>
      <c r="D8" s="633"/>
      <c r="E8" s="633"/>
      <c r="F8" s="633" t="s">
        <v>366</v>
      </c>
      <c r="G8" s="633"/>
      <c r="H8" s="633"/>
      <c r="I8" s="633"/>
      <c r="J8" s="633" t="s">
        <v>259</v>
      </c>
      <c r="K8" s="633"/>
      <c r="L8" s="633"/>
      <c r="M8" s="633"/>
      <c r="N8" s="700" t="s">
        <v>37</v>
      </c>
    </row>
    <row r="9" spans="1:14" ht="49.5" customHeight="1">
      <c r="A9" s="699"/>
      <c r="B9" s="680" t="s">
        <v>442</v>
      </c>
      <c r="C9" s="681"/>
      <c r="D9" s="680" t="s">
        <v>478</v>
      </c>
      <c r="E9" s="681"/>
      <c r="F9" s="680" t="s">
        <v>442</v>
      </c>
      <c r="G9" s="681"/>
      <c r="H9" s="680" t="s">
        <v>478</v>
      </c>
      <c r="I9" s="681"/>
      <c r="J9" s="680" t="s">
        <v>442</v>
      </c>
      <c r="K9" s="681"/>
      <c r="L9" s="680" t="s">
        <v>478</v>
      </c>
      <c r="M9" s="681"/>
      <c r="N9" s="700"/>
    </row>
    <row r="10" spans="1:14" ht="25.5" customHeight="1">
      <c r="A10" s="699"/>
      <c r="B10" s="239" t="s">
        <v>305</v>
      </c>
      <c r="C10" s="239" t="s">
        <v>233</v>
      </c>
      <c r="D10" s="239" t="s">
        <v>305</v>
      </c>
      <c r="E10" s="239" t="s">
        <v>233</v>
      </c>
      <c r="F10" s="239" t="s">
        <v>305</v>
      </c>
      <c r="G10" s="239" t="s">
        <v>233</v>
      </c>
      <c r="H10" s="239" t="s">
        <v>446</v>
      </c>
      <c r="I10" s="239" t="s">
        <v>233</v>
      </c>
      <c r="J10" s="239" t="s">
        <v>305</v>
      </c>
      <c r="K10" s="239" t="s">
        <v>233</v>
      </c>
      <c r="L10" s="239" t="s">
        <v>305</v>
      </c>
      <c r="M10" s="239" t="s">
        <v>233</v>
      </c>
      <c r="N10" s="700"/>
    </row>
    <row r="11" spans="1:14" ht="17.25" customHeight="1" thickBot="1">
      <c r="A11" s="99" t="s">
        <v>38</v>
      </c>
      <c r="B11" s="240">
        <v>94</v>
      </c>
      <c r="C11" s="241">
        <f t="shared" ref="C11:C21" si="0">B11/$B$22%</f>
        <v>25.268817204301072</v>
      </c>
      <c r="D11" s="240">
        <v>75</v>
      </c>
      <c r="E11" s="241">
        <f t="shared" ref="E11:E21" si="1">D11/$D$22%</f>
        <v>23.076923076923077</v>
      </c>
      <c r="F11" s="240">
        <v>24</v>
      </c>
      <c r="G11" s="241">
        <f t="shared" ref="G11:G21" si="2">F11/$F$22%</f>
        <v>9.4488188976377945</v>
      </c>
      <c r="H11" s="240">
        <v>22</v>
      </c>
      <c r="I11" s="241">
        <f t="shared" ref="I11:I21" si="3">H11/$H$22%</f>
        <v>8.148148148148147</v>
      </c>
      <c r="J11" s="242">
        <f t="shared" ref="J11:J21" si="4">F11+B11</f>
        <v>118</v>
      </c>
      <c r="K11" s="243">
        <f t="shared" ref="K11:K21" si="5">J11/$J$22%</f>
        <v>18.849840255591054</v>
      </c>
      <c r="L11" s="242">
        <f t="shared" ref="L11:L20" si="6">D11+H11</f>
        <v>97</v>
      </c>
      <c r="M11" s="243">
        <f t="shared" ref="M11:M21" si="7">L11/$L$22%</f>
        <v>16.30252100840336</v>
      </c>
      <c r="N11" s="180" t="s">
        <v>39</v>
      </c>
    </row>
    <row r="12" spans="1:14" ht="17.25" customHeight="1" thickBot="1">
      <c r="A12" s="100">
        <v>-1</v>
      </c>
      <c r="B12" s="244">
        <v>148</v>
      </c>
      <c r="C12" s="245">
        <f t="shared" si="0"/>
        <v>39.784946236559136</v>
      </c>
      <c r="D12" s="244">
        <v>167</v>
      </c>
      <c r="E12" s="245">
        <f t="shared" si="1"/>
        <v>51.384615384615387</v>
      </c>
      <c r="F12" s="244">
        <v>125</v>
      </c>
      <c r="G12" s="245">
        <f t="shared" si="2"/>
        <v>49.212598425196852</v>
      </c>
      <c r="H12" s="244">
        <v>140</v>
      </c>
      <c r="I12" s="245">
        <f t="shared" si="3"/>
        <v>51.851851851851848</v>
      </c>
      <c r="J12" s="246">
        <f t="shared" si="4"/>
        <v>273</v>
      </c>
      <c r="K12" s="247">
        <f t="shared" si="5"/>
        <v>43.610223642172528</v>
      </c>
      <c r="L12" s="246">
        <f t="shared" si="6"/>
        <v>307</v>
      </c>
      <c r="M12" s="247">
        <f t="shared" si="7"/>
        <v>51.596638655462186</v>
      </c>
      <c r="N12" s="98">
        <v>-1</v>
      </c>
    </row>
    <row r="13" spans="1:14" ht="17.25" customHeight="1" thickBot="1">
      <c r="A13" s="99">
        <v>1</v>
      </c>
      <c r="B13" s="240">
        <v>26</v>
      </c>
      <c r="C13" s="241">
        <f t="shared" si="0"/>
        <v>6.989247311827957</v>
      </c>
      <c r="D13" s="240">
        <v>14</v>
      </c>
      <c r="E13" s="241">
        <f t="shared" si="1"/>
        <v>4.3076923076923075</v>
      </c>
      <c r="F13" s="240">
        <v>14</v>
      </c>
      <c r="G13" s="241">
        <f t="shared" si="2"/>
        <v>5.5118110236220472</v>
      </c>
      <c r="H13" s="240">
        <v>13</v>
      </c>
      <c r="I13" s="241">
        <f t="shared" si="3"/>
        <v>4.8148148148148149</v>
      </c>
      <c r="J13" s="242">
        <f t="shared" si="4"/>
        <v>40</v>
      </c>
      <c r="K13" s="243">
        <f t="shared" si="5"/>
        <v>6.3897763578274764</v>
      </c>
      <c r="L13" s="242">
        <f t="shared" si="6"/>
        <v>27</v>
      </c>
      <c r="M13" s="243">
        <f t="shared" si="7"/>
        <v>4.53781512605042</v>
      </c>
      <c r="N13" s="97">
        <v>1</v>
      </c>
    </row>
    <row r="14" spans="1:14" ht="17.25" customHeight="1" thickBot="1">
      <c r="A14" s="100">
        <v>2</v>
      </c>
      <c r="B14" s="244">
        <v>22</v>
      </c>
      <c r="C14" s="245">
        <f t="shared" si="0"/>
        <v>5.913978494623656</v>
      </c>
      <c r="D14" s="244">
        <v>7</v>
      </c>
      <c r="E14" s="245">
        <f t="shared" si="1"/>
        <v>2.1538461538461537</v>
      </c>
      <c r="F14" s="244">
        <v>15</v>
      </c>
      <c r="G14" s="245">
        <f t="shared" si="2"/>
        <v>5.9055118110236222</v>
      </c>
      <c r="H14" s="244">
        <v>14</v>
      </c>
      <c r="I14" s="245">
        <f t="shared" si="3"/>
        <v>5.1851851851851851</v>
      </c>
      <c r="J14" s="246">
        <f t="shared" si="4"/>
        <v>37</v>
      </c>
      <c r="K14" s="247">
        <f t="shared" si="5"/>
        <v>5.9105431309904155</v>
      </c>
      <c r="L14" s="246">
        <f t="shared" si="6"/>
        <v>21</v>
      </c>
      <c r="M14" s="247">
        <f t="shared" si="7"/>
        <v>3.5294117647058822</v>
      </c>
      <c r="N14" s="98">
        <v>2</v>
      </c>
    </row>
    <row r="15" spans="1:14" ht="17.25" customHeight="1" thickBot="1">
      <c r="A15" s="99">
        <v>3</v>
      </c>
      <c r="B15" s="240">
        <v>12</v>
      </c>
      <c r="C15" s="241">
        <f t="shared" si="0"/>
        <v>3.225806451612903</v>
      </c>
      <c r="D15" s="240">
        <v>5</v>
      </c>
      <c r="E15" s="241">
        <f t="shared" si="1"/>
        <v>1.5384615384615385</v>
      </c>
      <c r="F15" s="240">
        <v>8</v>
      </c>
      <c r="G15" s="241">
        <f t="shared" si="2"/>
        <v>3.1496062992125982</v>
      </c>
      <c r="H15" s="240">
        <v>8</v>
      </c>
      <c r="I15" s="241">
        <f t="shared" si="3"/>
        <v>2.9629629629629628</v>
      </c>
      <c r="J15" s="242">
        <f t="shared" si="4"/>
        <v>20</v>
      </c>
      <c r="K15" s="243">
        <f t="shared" si="5"/>
        <v>3.1948881789137382</v>
      </c>
      <c r="L15" s="242">
        <f t="shared" si="6"/>
        <v>13</v>
      </c>
      <c r="M15" s="243">
        <f t="shared" si="7"/>
        <v>2.1848739495798317</v>
      </c>
      <c r="N15" s="97">
        <v>3</v>
      </c>
    </row>
    <row r="16" spans="1:14" ht="17.25" customHeight="1" thickBot="1">
      <c r="A16" s="100">
        <v>4</v>
      </c>
      <c r="B16" s="244">
        <v>7</v>
      </c>
      <c r="C16" s="245">
        <f t="shared" si="0"/>
        <v>1.8817204301075268</v>
      </c>
      <c r="D16" s="244">
        <v>9</v>
      </c>
      <c r="E16" s="245">
        <f t="shared" si="1"/>
        <v>2.7692307692307692</v>
      </c>
      <c r="F16" s="244">
        <v>5</v>
      </c>
      <c r="G16" s="245">
        <f t="shared" si="2"/>
        <v>1.9685039370078741</v>
      </c>
      <c r="H16" s="244">
        <v>15</v>
      </c>
      <c r="I16" s="245">
        <f t="shared" si="3"/>
        <v>5.5555555555555554</v>
      </c>
      <c r="J16" s="246">
        <f t="shared" si="4"/>
        <v>12</v>
      </c>
      <c r="K16" s="247">
        <f t="shared" si="5"/>
        <v>1.9169329073482428</v>
      </c>
      <c r="L16" s="246">
        <f t="shared" si="6"/>
        <v>24</v>
      </c>
      <c r="M16" s="247">
        <f t="shared" si="7"/>
        <v>4.0336134453781511</v>
      </c>
      <c r="N16" s="98">
        <v>4</v>
      </c>
    </row>
    <row r="17" spans="1:14" ht="17.25" customHeight="1" thickBot="1">
      <c r="A17" s="99" t="s">
        <v>40</v>
      </c>
      <c r="B17" s="240">
        <v>26</v>
      </c>
      <c r="C17" s="241">
        <f t="shared" si="0"/>
        <v>6.989247311827957</v>
      </c>
      <c r="D17" s="240">
        <v>15</v>
      </c>
      <c r="E17" s="241">
        <f t="shared" si="1"/>
        <v>4.615384615384615</v>
      </c>
      <c r="F17" s="240">
        <v>37</v>
      </c>
      <c r="G17" s="241">
        <f t="shared" si="2"/>
        <v>14.566929133858267</v>
      </c>
      <c r="H17" s="240">
        <v>29</v>
      </c>
      <c r="I17" s="241">
        <f t="shared" si="3"/>
        <v>10.74074074074074</v>
      </c>
      <c r="J17" s="242">
        <f t="shared" si="4"/>
        <v>63</v>
      </c>
      <c r="K17" s="243">
        <f t="shared" si="5"/>
        <v>10.063897763578275</v>
      </c>
      <c r="L17" s="242">
        <f t="shared" si="6"/>
        <v>44</v>
      </c>
      <c r="M17" s="243">
        <f t="shared" si="7"/>
        <v>7.3949579831932768</v>
      </c>
      <c r="N17" s="211" t="s">
        <v>217</v>
      </c>
    </row>
    <row r="18" spans="1:14" ht="17.25" customHeight="1" thickBot="1">
      <c r="A18" s="100" t="s">
        <v>41</v>
      </c>
      <c r="B18" s="244">
        <v>18</v>
      </c>
      <c r="C18" s="245">
        <f t="shared" si="0"/>
        <v>4.838709677419355</v>
      </c>
      <c r="D18" s="244">
        <v>15</v>
      </c>
      <c r="E18" s="245">
        <f t="shared" si="1"/>
        <v>4.615384615384615</v>
      </c>
      <c r="F18" s="244">
        <v>14</v>
      </c>
      <c r="G18" s="245">
        <f t="shared" si="2"/>
        <v>5.5118110236220472</v>
      </c>
      <c r="H18" s="244">
        <v>20</v>
      </c>
      <c r="I18" s="245">
        <f t="shared" si="3"/>
        <v>7.4074074074074066</v>
      </c>
      <c r="J18" s="246">
        <f t="shared" si="4"/>
        <v>32</v>
      </c>
      <c r="K18" s="247">
        <f t="shared" si="5"/>
        <v>5.1118210862619806</v>
      </c>
      <c r="L18" s="246">
        <f t="shared" si="6"/>
        <v>35</v>
      </c>
      <c r="M18" s="247">
        <f t="shared" si="7"/>
        <v>5.8823529411764701</v>
      </c>
      <c r="N18" s="212" t="s">
        <v>106</v>
      </c>
    </row>
    <row r="19" spans="1:14" ht="17.25" customHeight="1" thickBot="1">
      <c r="A19" s="99" t="s">
        <v>42</v>
      </c>
      <c r="B19" s="240">
        <v>5</v>
      </c>
      <c r="C19" s="241">
        <f t="shared" si="0"/>
        <v>1.3440860215053763</v>
      </c>
      <c r="D19" s="240">
        <v>6</v>
      </c>
      <c r="E19" s="241">
        <f t="shared" si="1"/>
        <v>1.8461538461538463</v>
      </c>
      <c r="F19" s="240">
        <v>6</v>
      </c>
      <c r="G19" s="241">
        <f t="shared" si="2"/>
        <v>2.3622047244094486</v>
      </c>
      <c r="H19" s="240">
        <v>3</v>
      </c>
      <c r="I19" s="241">
        <f t="shared" si="3"/>
        <v>1.1111111111111109</v>
      </c>
      <c r="J19" s="242">
        <f t="shared" si="4"/>
        <v>11</v>
      </c>
      <c r="K19" s="243">
        <f t="shared" si="5"/>
        <v>1.7571884984025559</v>
      </c>
      <c r="L19" s="242">
        <f t="shared" si="6"/>
        <v>9</v>
      </c>
      <c r="M19" s="243">
        <f t="shared" si="7"/>
        <v>1.5126050420168067</v>
      </c>
      <c r="N19" s="211" t="s">
        <v>107</v>
      </c>
    </row>
    <row r="20" spans="1:14" ht="17.25" customHeight="1" thickBot="1">
      <c r="A20" s="100" t="s">
        <v>43</v>
      </c>
      <c r="B20" s="244">
        <v>7</v>
      </c>
      <c r="C20" s="245">
        <f t="shared" si="0"/>
        <v>1.8817204301075268</v>
      </c>
      <c r="D20" s="244">
        <v>4</v>
      </c>
      <c r="E20" s="245">
        <f t="shared" si="1"/>
        <v>1.2307692307692308</v>
      </c>
      <c r="F20" s="244">
        <v>2</v>
      </c>
      <c r="G20" s="245">
        <f t="shared" si="2"/>
        <v>0.78740157480314954</v>
      </c>
      <c r="H20" s="244">
        <v>3</v>
      </c>
      <c r="I20" s="245">
        <f t="shared" si="3"/>
        <v>1.1111111111111109</v>
      </c>
      <c r="J20" s="246">
        <f t="shared" si="4"/>
        <v>9</v>
      </c>
      <c r="K20" s="247">
        <f t="shared" si="5"/>
        <v>1.4376996805111821</v>
      </c>
      <c r="L20" s="246">
        <f t="shared" si="6"/>
        <v>7</v>
      </c>
      <c r="M20" s="247">
        <f t="shared" si="7"/>
        <v>1.1764705882352942</v>
      </c>
      <c r="N20" s="212" t="s">
        <v>2</v>
      </c>
    </row>
    <row r="21" spans="1:14" ht="17.25" customHeight="1">
      <c r="A21" s="421" t="s">
        <v>44</v>
      </c>
      <c r="B21" s="427">
        <v>7</v>
      </c>
      <c r="C21" s="428">
        <f t="shared" si="0"/>
        <v>1.8817204301075268</v>
      </c>
      <c r="D21" s="427">
        <v>8</v>
      </c>
      <c r="E21" s="428">
        <f t="shared" si="1"/>
        <v>2.4615384615384617</v>
      </c>
      <c r="F21" s="427">
        <v>4</v>
      </c>
      <c r="G21" s="428">
        <f t="shared" si="2"/>
        <v>1.5748031496062991</v>
      </c>
      <c r="H21" s="427">
        <v>3</v>
      </c>
      <c r="I21" s="428">
        <f t="shared" si="3"/>
        <v>1.1111111111111109</v>
      </c>
      <c r="J21" s="429">
        <f t="shared" si="4"/>
        <v>11</v>
      </c>
      <c r="K21" s="430">
        <f t="shared" si="5"/>
        <v>1.7571884984025559</v>
      </c>
      <c r="L21" s="429">
        <f>D21+H21</f>
        <v>11</v>
      </c>
      <c r="M21" s="430">
        <f t="shared" si="7"/>
        <v>1.8487394957983192</v>
      </c>
      <c r="N21" s="431" t="s">
        <v>44</v>
      </c>
    </row>
    <row r="22" spans="1:14" ht="19.5" customHeight="1">
      <c r="A22" s="432" t="s">
        <v>11</v>
      </c>
      <c r="B22" s="433">
        <f t="shared" ref="B22:M22" si="8">SUM(B11:B21)</f>
        <v>372</v>
      </c>
      <c r="C22" s="434">
        <f t="shared" si="8"/>
        <v>99.999999999999957</v>
      </c>
      <c r="D22" s="433">
        <f t="shared" si="8"/>
        <v>325</v>
      </c>
      <c r="E22" s="434">
        <f t="shared" si="8"/>
        <v>100</v>
      </c>
      <c r="F22" s="433">
        <f t="shared" si="8"/>
        <v>254</v>
      </c>
      <c r="G22" s="434">
        <f t="shared" si="8"/>
        <v>100.00000000000001</v>
      </c>
      <c r="H22" s="433">
        <f t="shared" si="8"/>
        <v>270</v>
      </c>
      <c r="I22" s="434">
        <f t="shared" si="8"/>
        <v>100.00000000000001</v>
      </c>
      <c r="J22" s="433">
        <f t="shared" si="8"/>
        <v>626</v>
      </c>
      <c r="K22" s="434">
        <f t="shared" si="8"/>
        <v>100.00000000000001</v>
      </c>
      <c r="L22" s="433">
        <f t="shared" si="8"/>
        <v>595</v>
      </c>
      <c r="M22" s="434">
        <f t="shared" si="8"/>
        <v>99.999999999999986</v>
      </c>
      <c r="N22" s="435" t="s">
        <v>12</v>
      </c>
    </row>
  </sheetData>
  <mergeCells count="15">
    <mergeCell ref="A3:N3"/>
    <mergeCell ref="A4:N4"/>
    <mergeCell ref="A5:N5"/>
    <mergeCell ref="A6:N6"/>
    <mergeCell ref="A8:A10"/>
    <mergeCell ref="B8:E8"/>
    <mergeCell ref="F8:I8"/>
    <mergeCell ref="J8:M8"/>
    <mergeCell ref="N8:N10"/>
    <mergeCell ref="D9:E9"/>
    <mergeCell ref="B9:C9"/>
    <mergeCell ref="H9:I9"/>
    <mergeCell ref="F9:G9"/>
    <mergeCell ref="L9:M9"/>
    <mergeCell ref="J9:K9"/>
  </mergeCells>
  <printOptions horizontalCentered="1"/>
  <pageMargins left="0" right="0" top="0.47244094488188981" bottom="0" header="0" footer="0"/>
  <pageSetup paperSize="11" scale="77" fitToWidth="0" fitToHeight="0" orientation="landscape" r:id="rId1"/>
  <headerFooter alignWithMargins="0">
    <oddFooter>&amp;C_&amp;P_</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61"/>
  <sheetViews>
    <sheetView rightToLeft="1" view="pageBreakPreview" zoomScaleNormal="100" zoomScaleSheetLayoutView="100" workbookViewId="0">
      <selection activeCell="H18" sqref="H18"/>
    </sheetView>
  </sheetViews>
  <sheetFormatPr defaultColWidth="9.140625" defaultRowHeight="12.75"/>
  <cols>
    <col min="1" max="1" width="14.140625" style="1" customWidth="1"/>
    <col min="2" max="3" width="7" style="1" customWidth="1"/>
    <col min="4" max="4" width="6.140625" style="1" customWidth="1"/>
    <col min="5" max="5" width="7" style="1" customWidth="1"/>
    <col min="6" max="6" width="6.140625" style="1" customWidth="1"/>
    <col min="7" max="9" width="7" style="1" customWidth="1"/>
    <col min="10" max="11" width="7.42578125" style="1" customWidth="1"/>
    <col min="12" max="12" width="6" style="1" customWidth="1"/>
    <col min="13" max="13" width="7.42578125" style="1" customWidth="1"/>
    <col min="14" max="14" width="18.140625" style="1" customWidth="1"/>
    <col min="15" max="16384" width="9.140625" style="1"/>
  </cols>
  <sheetData>
    <row r="1" spans="1:18" s="3" customFormat="1" ht="30.75">
      <c r="A1" s="528" t="s">
        <v>109</v>
      </c>
      <c r="B1" s="529"/>
      <c r="C1" s="529"/>
      <c r="D1" s="529"/>
      <c r="E1" s="529"/>
      <c r="F1" s="529"/>
      <c r="G1" s="529"/>
      <c r="H1" s="529"/>
      <c r="I1" s="529"/>
      <c r="J1" s="529"/>
      <c r="K1" s="529"/>
      <c r="L1" s="529"/>
      <c r="M1" s="531"/>
      <c r="N1" s="530" t="s">
        <v>133</v>
      </c>
    </row>
    <row r="2" spans="1:18" s="3" customFormat="1">
      <c r="A2" s="163"/>
      <c r="B2" s="164"/>
      <c r="C2" s="164"/>
      <c r="D2" s="164"/>
      <c r="E2" s="164"/>
      <c r="F2" s="164"/>
      <c r="G2" s="163"/>
      <c r="H2" s="164"/>
      <c r="I2" s="164"/>
      <c r="J2" s="164"/>
      <c r="K2" s="164"/>
      <c r="L2" s="164"/>
      <c r="M2" s="164"/>
    </row>
    <row r="3" spans="1:18" ht="21.75">
      <c r="A3" s="646" t="s">
        <v>168</v>
      </c>
      <c r="B3" s="646"/>
      <c r="C3" s="646"/>
      <c r="D3" s="646"/>
      <c r="E3" s="646"/>
      <c r="F3" s="646"/>
      <c r="G3" s="646"/>
      <c r="H3" s="646"/>
      <c r="I3" s="646"/>
      <c r="J3" s="646"/>
      <c r="K3" s="646"/>
      <c r="L3" s="646"/>
      <c r="M3" s="646"/>
      <c r="N3" s="646"/>
    </row>
    <row r="4" spans="1:18" ht="18.75">
      <c r="A4" s="684" t="s">
        <v>473</v>
      </c>
      <c r="B4" s="684"/>
      <c r="C4" s="684"/>
      <c r="D4" s="684"/>
      <c r="E4" s="684"/>
      <c r="F4" s="684"/>
      <c r="G4" s="684"/>
      <c r="H4" s="684"/>
      <c r="I4" s="684"/>
      <c r="J4" s="684"/>
      <c r="K4" s="684"/>
      <c r="L4" s="684"/>
      <c r="M4" s="684"/>
      <c r="N4" s="684"/>
    </row>
    <row r="5" spans="1:18">
      <c r="A5" s="685" t="s">
        <v>169</v>
      </c>
      <c r="B5" s="685"/>
      <c r="C5" s="685"/>
      <c r="D5" s="685"/>
      <c r="E5" s="685"/>
      <c r="F5" s="685"/>
      <c r="G5" s="685"/>
      <c r="H5" s="685"/>
      <c r="I5" s="685"/>
      <c r="J5" s="685"/>
      <c r="K5" s="685"/>
      <c r="L5" s="685"/>
      <c r="M5" s="685"/>
      <c r="N5" s="685"/>
    </row>
    <row r="6" spans="1:18">
      <c r="A6" s="630" t="s">
        <v>474</v>
      </c>
      <c r="B6" s="630"/>
      <c r="C6" s="630"/>
      <c r="D6" s="630"/>
      <c r="E6" s="630"/>
      <c r="F6" s="630"/>
      <c r="G6" s="630"/>
      <c r="H6" s="630"/>
      <c r="I6" s="630"/>
      <c r="J6" s="630"/>
      <c r="K6" s="630"/>
      <c r="L6" s="630"/>
      <c r="M6" s="630"/>
      <c r="N6" s="630"/>
    </row>
    <row r="7" spans="1:18" s="17" customFormat="1" ht="13.5" customHeight="1">
      <c r="A7" s="14" t="s">
        <v>208</v>
      </c>
      <c r="B7" s="15"/>
      <c r="C7" s="15"/>
      <c r="D7" s="15"/>
      <c r="E7" s="15"/>
      <c r="F7" s="15"/>
      <c r="G7" s="15"/>
      <c r="H7" s="15"/>
      <c r="I7" s="15"/>
      <c r="J7" s="15"/>
      <c r="K7" s="15"/>
      <c r="L7" s="15"/>
      <c r="M7" s="15"/>
      <c r="N7" s="16" t="s">
        <v>278</v>
      </c>
    </row>
    <row r="8" spans="1:18" ht="18" customHeight="1">
      <c r="A8" s="686" t="s">
        <v>36</v>
      </c>
      <c r="B8" s="689" t="s">
        <v>330</v>
      </c>
      <c r="C8" s="689"/>
      <c r="D8" s="689"/>
      <c r="E8" s="689"/>
      <c r="F8" s="689"/>
      <c r="G8" s="689"/>
      <c r="H8" s="689"/>
      <c r="I8" s="689"/>
      <c r="J8" s="689"/>
      <c r="K8" s="689"/>
      <c r="L8" s="690" t="s">
        <v>302</v>
      </c>
      <c r="M8" s="690"/>
      <c r="N8" s="692" t="s">
        <v>37</v>
      </c>
    </row>
    <row r="9" spans="1:18" ht="26.25" customHeight="1">
      <c r="A9" s="687"/>
      <c r="B9" s="695" t="s">
        <v>129</v>
      </c>
      <c r="C9" s="695"/>
      <c r="D9" s="695" t="s">
        <v>130</v>
      </c>
      <c r="E9" s="695"/>
      <c r="F9" s="695" t="s">
        <v>131</v>
      </c>
      <c r="G9" s="695"/>
      <c r="H9" s="695" t="s">
        <v>132</v>
      </c>
      <c r="I9" s="695"/>
      <c r="J9" s="695" t="s">
        <v>11</v>
      </c>
      <c r="K9" s="695"/>
      <c r="L9" s="691"/>
      <c r="M9" s="691"/>
      <c r="N9" s="693"/>
    </row>
    <row r="10" spans="1:18" ht="28.5" customHeight="1">
      <c r="A10" s="687"/>
      <c r="B10" s="696" t="s">
        <v>299</v>
      </c>
      <c r="C10" s="697"/>
      <c r="D10" s="696" t="s">
        <v>300</v>
      </c>
      <c r="E10" s="697"/>
      <c r="F10" s="696" t="s">
        <v>301</v>
      </c>
      <c r="G10" s="697"/>
      <c r="H10" s="696" t="s">
        <v>445</v>
      </c>
      <c r="I10" s="697"/>
      <c r="J10" s="697" t="s">
        <v>12</v>
      </c>
      <c r="K10" s="697"/>
      <c r="L10" s="691"/>
      <c r="M10" s="691"/>
      <c r="N10" s="693"/>
    </row>
    <row r="11" spans="1:18" ht="48.75" customHeight="1">
      <c r="A11" s="688"/>
      <c r="B11" s="36" t="s">
        <v>367</v>
      </c>
      <c r="C11" s="36" t="s">
        <v>368</v>
      </c>
      <c r="D11" s="36" t="s">
        <v>367</v>
      </c>
      <c r="E11" s="36" t="s">
        <v>368</v>
      </c>
      <c r="F11" s="36" t="s">
        <v>367</v>
      </c>
      <c r="G11" s="36" t="s">
        <v>368</v>
      </c>
      <c r="H11" s="36" t="s">
        <v>367</v>
      </c>
      <c r="I11" s="36" t="s">
        <v>368</v>
      </c>
      <c r="J11" s="36" t="s">
        <v>367</v>
      </c>
      <c r="K11" s="36" t="s">
        <v>368</v>
      </c>
      <c r="L11" s="36" t="s">
        <v>367</v>
      </c>
      <c r="M11" s="36" t="s">
        <v>368</v>
      </c>
      <c r="N11" s="694"/>
      <c r="Q11" s="1" t="s">
        <v>401</v>
      </c>
      <c r="R11" s="1" t="s">
        <v>402</v>
      </c>
    </row>
    <row r="12" spans="1:18" ht="26.25" customHeight="1" thickBot="1">
      <c r="A12" s="85" t="s">
        <v>38</v>
      </c>
      <c r="B12" s="320">
        <v>58</v>
      </c>
      <c r="C12" s="320">
        <v>13</v>
      </c>
      <c r="D12" s="320">
        <v>5</v>
      </c>
      <c r="E12" s="320">
        <v>1</v>
      </c>
      <c r="F12" s="320">
        <v>12</v>
      </c>
      <c r="G12" s="320">
        <v>8</v>
      </c>
      <c r="H12" s="320" t="s">
        <v>439</v>
      </c>
      <c r="I12" s="320" t="s">
        <v>439</v>
      </c>
      <c r="J12" s="330">
        <f>Table_Default__XLS_TAB_27_188736[[#This Row],[BAAN_SMALLERQATAR]]+Table_Default__XLS_TAB_27_188736[[#This Row],[RAJEE]]+Table_Default__XLS_TAB_27_188736[[#This Row],[KHULLA]]+Table_Default__XLS_TAB_27_188736[[#This Row],[BAAN_GREATER]]</f>
        <v>75</v>
      </c>
      <c r="K12" s="330">
        <f>Table_Default__XLS_TAB_27_188736[[#This Row],[Column2]]+Table_Default__XLS_TAB_27_188736[[#This Row],[Column3]]+Table_Default__XLS_TAB_27_188736[[#This Row],[Column4]]+Table_Default__XLS_TAB_27_188736[[#This Row],[Column5]]</f>
        <v>22</v>
      </c>
      <c r="L12" s="331">
        <f>Table_Default__XLS_TAB_27_188736[[#This Row],[TOTAL]]/Table_Default__XLS_TAB_27_188736[[#Totals],[TOTAL]]%</f>
        <v>23.076923076923077</v>
      </c>
      <c r="M12" s="331">
        <f>Table_Default__XLS_TAB_27_188736[[#This Row],[Column1]]/Table_Default__XLS_TAB_27_188736[[#Totals],[Column1]]%</f>
        <v>8.148148148148147</v>
      </c>
      <c r="N12" s="33" t="s">
        <v>39</v>
      </c>
      <c r="P12" s="64" t="s">
        <v>125</v>
      </c>
      <c r="Q12" s="1">
        <f>Table_Default__XLS_TAB_27_188736[[#This Row],[Column6]]</f>
        <v>23.076923076923077</v>
      </c>
      <c r="R12" s="1">
        <f>Table_Default__XLS_TAB_27_188736[[#This Row],[Column7]]</f>
        <v>8.148148148148147</v>
      </c>
    </row>
    <row r="13" spans="1:18" ht="15" customHeight="1" thickBot="1">
      <c r="A13" s="86">
        <v>-1</v>
      </c>
      <c r="B13" s="322">
        <v>102</v>
      </c>
      <c r="C13" s="322">
        <v>86</v>
      </c>
      <c r="D13" s="322">
        <v>54</v>
      </c>
      <c r="E13" s="322">
        <v>38</v>
      </c>
      <c r="F13" s="322">
        <v>6</v>
      </c>
      <c r="G13" s="322">
        <v>13</v>
      </c>
      <c r="H13" s="322">
        <v>5</v>
      </c>
      <c r="I13" s="322">
        <v>3</v>
      </c>
      <c r="J13" s="330">
        <f>Table_Default__XLS_TAB_27_188736[[#This Row],[BAAN_SMALLERQATAR]]+Table_Default__XLS_TAB_27_188736[[#This Row],[RAJEE]]+Table_Default__XLS_TAB_27_188736[[#This Row],[KHULLA]]+Table_Default__XLS_TAB_27_188736[[#This Row],[BAAN_GREATER]]</f>
        <v>167</v>
      </c>
      <c r="K13" s="330">
        <f>Table_Default__XLS_TAB_27_188736[[#This Row],[Column2]]+Table_Default__XLS_TAB_27_188736[[#This Row],[Column3]]+Table_Default__XLS_TAB_27_188736[[#This Row],[Column4]]+Table_Default__XLS_TAB_27_188736[[#This Row],[Column5]]</f>
        <v>140</v>
      </c>
      <c r="L13" s="331">
        <f>Table_Default__XLS_TAB_27_188736[[#This Row],[TOTAL]]/Table_Default__XLS_TAB_27_188736[[#Totals],[TOTAL]]%</f>
        <v>51.384615384615387</v>
      </c>
      <c r="M13" s="332">
        <f>Table_Default__XLS_TAB_27_188736[[#This Row],[Column1]]/Table_Default__XLS_TAB_27_188736[[#Totals],[Column1]]%</f>
        <v>51.851851851851848</v>
      </c>
      <c r="N13" s="34">
        <v>-1</v>
      </c>
      <c r="P13" s="34">
        <f>A13</f>
        <v>-1</v>
      </c>
      <c r="Q13" s="1">
        <f>Table_Default__XLS_TAB_27_188736[[#This Row],[Column6]]</f>
        <v>51.384615384615387</v>
      </c>
      <c r="R13" s="1">
        <f>Table_Default__XLS_TAB_27_188736[[#This Row],[Column7]]</f>
        <v>51.851851851851848</v>
      </c>
    </row>
    <row r="14" spans="1:18" ht="15" customHeight="1" thickBot="1">
      <c r="A14" s="87">
        <v>1</v>
      </c>
      <c r="B14" s="324">
        <v>3</v>
      </c>
      <c r="C14" s="324">
        <v>4</v>
      </c>
      <c r="D14" s="324">
        <v>10</v>
      </c>
      <c r="E14" s="324">
        <v>8</v>
      </c>
      <c r="F14" s="324">
        <v>1</v>
      </c>
      <c r="G14" s="324">
        <v>1</v>
      </c>
      <c r="H14" s="324" t="s">
        <v>439</v>
      </c>
      <c r="I14" s="324" t="s">
        <v>439</v>
      </c>
      <c r="J14" s="330">
        <f>Table_Default__XLS_TAB_27_188736[[#This Row],[BAAN_SMALLERQATAR]]+Table_Default__XLS_TAB_27_188736[[#This Row],[RAJEE]]+Table_Default__XLS_TAB_27_188736[[#This Row],[KHULLA]]+Table_Default__XLS_TAB_27_188736[[#This Row],[BAAN_GREATER]]</f>
        <v>14</v>
      </c>
      <c r="K14" s="330">
        <f>Table_Default__XLS_TAB_27_188736[[#This Row],[Column2]]+Table_Default__XLS_TAB_27_188736[[#This Row],[Column3]]+Table_Default__XLS_TAB_27_188736[[#This Row],[Column4]]+Table_Default__XLS_TAB_27_188736[[#This Row],[Column5]]</f>
        <v>13</v>
      </c>
      <c r="L14" s="331">
        <f>Table_Default__XLS_TAB_27_188736[[#This Row],[TOTAL]]/Table_Default__XLS_TAB_27_188736[[#Totals],[TOTAL]]%</f>
        <v>4.3076923076923075</v>
      </c>
      <c r="M14" s="331">
        <f>Table_Default__XLS_TAB_27_188736[[#This Row],[Column1]]/Table_Default__XLS_TAB_27_188736[[#Totals],[Column1]]%</f>
        <v>4.8148148148148149</v>
      </c>
      <c r="N14" s="35">
        <v>1</v>
      </c>
      <c r="P14" s="34">
        <f t="shared" ref="P14:P18" si="0">A14</f>
        <v>1</v>
      </c>
      <c r="Q14" s="1">
        <f>Table_Default__XLS_TAB_27_188736[[#This Row],[Column6]]</f>
        <v>4.3076923076923075</v>
      </c>
      <c r="R14" s="1">
        <f>Table_Default__XLS_TAB_27_188736[[#This Row],[Column7]]</f>
        <v>4.8148148148148149</v>
      </c>
    </row>
    <row r="15" spans="1:18" ht="15" customHeight="1" thickBot="1">
      <c r="A15" s="86">
        <v>2</v>
      </c>
      <c r="B15" s="322" t="s">
        <v>439</v>
      </c>
      <c r="C15" s="322">
        <v>1</v>
      </c>
      <c r="D15" s="322">
        <v>6</v>
      </c>
      <c r="E15" s="322">
        <v>11</v>
      </c>
      <c r="F15" s="322" t="s">
        <v>439</v>
      </c>
      <c r="G15" s="322">
        <v>2</v>
      </c>
      <c r="H15" s="322">
        <v>1</v>
      </c>
      <c r="I15" s="322" t="s">
        <v>439</v>
      </c>
      <c r="J15" s="330">
        <f>Table_Default__XLS_TAB_27_188736[[#This Row],[BAAN_SMALLERQATAR]]+Table_Default__XLS_TAB_27_188736[[#This Row],[RAJEE]]+Table_Default__XLS_TAB_27_188736[[#This Row],[KHULLA]]+Table_Default__XLS_TAB_27_188736[[#This Row],[BAAN_GREATER]]</f>
        <v>7</v>
      </c>
      <c r="K15" s="330">
        <f>Table_Default__XLS_TAB_27_188736[[#This Row],[Column2]]+Table_Default__XLS_TAB_27_188736[[#This Row],[Column3]]+Table_Default__XLS_TAB_27_188736[[#This Row],[Column4]]+Table_Default__XLS_TAB_27_188736[[#This Row],[Column5]]</f>
        <v>14</v>
      </c>
      <c r="L15" s="331">
        <f>Table_Default__XLS_TAB_27_188736[[#This Row],[TOTAL]]/Table_Default__XLS_TAB_27_188736[[#Totals],[TOTAL]]%</f>
        <v>2.1538461538461537</v>
      </c>
      <c r="M15" s="331">
        <f>Table_Default__XLS_TAB_27_188736[[#This Row],[Column1]]/Table_Default__XLS_TAB_27_188736[[#Totals],[Column1]]%</f>
        <v>5.1851851851851851</v>
      </c>
      <c r="N15" s="34">
        <v>2</v>
      </c>
      <c r="P15" s="34">
        <f t="shared" si="0"/>
        <v>2</v>
      </c>
      <c r="Q15" s="1">
        <f>Table_Default__XLS_TAB_27_188736[[#This Row],[Column6]]</f>
        <v>2.1538461538461537</v>
      </c>
      <c r="R15" s="1">
        <f>Table_Default__XLS_TAB_27_188736[[#This Row],[Column7]]</f>
        <v>5.1851851851851851</v>
      </c>
    </row>
    <row r="16" spans="1:18" ht="15" customHeight="1" thickBot="1">
      <c r="A16" s="87">
        <v>3</v>
      </c>
      <c r="B16" s="324">
        <v>1</v>
      </c>
      <c r="C16" s="324">
        <v>1</v>
      </c>
      <c r="D16" s="324">
        <v>4</v>
      </c>
      <c r="E16" s="324">
        <v>5</v>
      </c>
      <c r="F16" s="324" t="s">
        <v>439</v>
      </c>
      <c r="G16" s="324" t="s">
        <v>439</v>
      </c>
      <c r="H16" s="324" t="s">
        <v>439</v>
      </c>
      <c r="I16" s="324">
        <v>2</v>
      </c>
      <c r="J16" s="330">
        <f>Table_Default__XLS_TAB_27_188736[[#This Row],[BAAN_SMALLERQATAR]]+Table_Default__XLS_TAB_27_188736[[#This Row],[RAJEE]]+Table_Default__XLS_TAB_27_188736[[#This Row],[KHULLA]]+Table_Default__XLS_TAB_27_188736[[#This Row],[BAAN_GREATER]]</f>
        <v>5</v>
      </c>
      <c r="K16" s="330">
        <f>Table_Default__XLS_TAB_27_188736[[#This Row],[Column2]]+Table_Default__XLS_TAB_27_188736[[#This Row],[Column3]]+Table_Default__XLS_TAB_27_188736[[#This Row],[Column4]]+Table_Default__XLS_TAB_27_188736[[#This Row],[Column5]]</f>
        <v>8</v>
      </c>
      <c r="L16" s="331">
        <f>Table_Default__XLS_TAB_27_188736[[#This Row],[TOTAL]]/Table_Default__XLS_TAB_27_188736[[#Totals],[TOTAL]]%</f>
        <v>1.5384615384615385</v>
      </c>
      <c r="M16" s="331">
        <f>Table_Default__XLS_TAB_27_188736[[#This Row],[Column1]]/Table_Default__XLS_TAB_27_188736[[#Totals],[Column1]]%</f>
        <v>2.9629629629629628</v>
      </c>
      <c r="N16" s="35">
        <v>3</v>
      </c>
      <c r="P16" s="34">
        <f t="shared" si="0"/>
        <v>3</v>
      </c>
      <c r="Q16" s="1">
        <f>Table_Default__XLS_TAB_27_188736[[#This Row],[Column6]]</f>
        <v>1.5384615384615385</v>
      </c>
      <c r="R16" s="1">
        <f>Table_Default__XLS_TAB_27_188736[[#This Row],[Column7]]</f>
        <v>2.9629629629629628</v>
      </c>
    </row>
    <row r="17" spans="1:19" ht="15" customHeight="1" thickBot="1">
      <c r="A17" s="86">
        <v>4</v>
      </c>
      <c r="B17" s="322" t="s">
        <v>439</v>
      </c>
      <c r="C17" s="322">
        <v>2</v>
      </c>
      <c r="D17" s="322">
        <v>7</v>
      </c>
      <c r="E17" s="322">
        <v>11</v>
      </c>
      <c r="F17" s="322">
        <v>1</v>
      </c>
      <c r="G17" s="322">
        <v>2</v>
      </c>
      <c r="H17" s="322">
        <v>1</v>
      </c>
      <c r="I17" s="322" t="s">
        <v>439</v>
      </c>
      <c r="J17" s="330">
        <f>Table_Default__XLS_TAB_27_188736[[#This Row],[BAAN_SMALLERQATAR]]+Table_Default__XLS_TAB_27_188736[[#This Row],[RAJEE]]+Table_Default__XLS_TAB_27_188736[[#This Row],[KHULLA]]+Table_Default__XLS_TAB_27_188736[[#This Row],[BAAN_GREATER]]</f>
        <v>9</v>
      </c>
      <c r="K17" s="330">
        <f>Table_Default__XLS_TAB_27_188736[[#This Row],[Column2]]+Table_Default__XLS_TAB_27_188736[[#This Row],[Column3]]+Table_Default__XLS_TAB_27_188736[[#This Row],[Column4]]+Table_Default__XLS_TAB_27_188736[[#This Row],[Column5]]</f>
        <v>15</v>
      </c>
      <c r="L17" s="331">
        <f>Table_Default__XLS_TAB_27_188736[[#This Row],[TOTAL]]/Table_Default__XLS_TAB_27_188736[[#Totals],[TOTAL]]%</f>
        <v>2.7692307692307692</v>
      </c>
      <c r="M17" s="331">
        <f>Table_Default__XLS_TAB_27_188736[[#This Row],[Column1]]/Table_Default__XLS_TAB_27_188736[[#Totals],[Column1]]%</f>
        <v>5.5555555555555554</v>
      </c>
      <c r="N17" s="34">
        <v>4</v>
      </c>
      <c r="P17" s="34">
        <f t="shared" si="0"/>
        <v>4</v>
      </c>
      <c r="Q17" s="1">
        <f>Table_Default__XLS_TAB_27_188736[[#This Row],[Column6]]</f>
        <v>2.7692307692307692</v>
      </c>
      <c r="R17" s="1">
        <f>Table_Default__XLS_TAB_27_188736[[#This Row],[Column7]]</f>
        <v>5.5555555555555554</v>
      </c>
    </row>
    <row r="18" spans="1:19" ht="15" customHeight="1" thickBot="1">
      <c r="A18" s="87" t="s">
        <v>40</v>
      </c>
      <c r="B18" s="324">
        <v>3</v>
      </c>
      <c r="C18" s="324">
        <v>8</v>
      </c>
      <c r="D18" s="324">
        <v>11</v>
      </c>
      <c r="E18" s="324">
        <v>18</v>
      </c>
      <c r="F18" s="324">
        <v>1</v>
      </c>
      <c r="G18" s="324">
        <v>2</v>
      </c>
      <c r="H18" s="324" t="s">
        <v>439</v>
      </c>
      <c r="I18" s="324">
        <v>1</v>
      </c>
      <c r="J18" s="330">
        <f>Table_Default__XLS_TAB_27_188736[[#This Row],[BAAN_SMALLERQATAR]]+Table_Default__XLS_TAB_27_188736[[#This Row],[RAJEE]]+Table_Default__XLS_TAB_27_188736[[#This Row],[KHULLA]]+Table_Default__XLS_TAB_27_188736[[#This Row],[BAAN_GREATER]]</f>
        <v>15</v>
      </c>
      <c r="K18" s="330">
        <f>Table_Default__XLS_TAB_27_188736[[#This Row],[Column2]]+Table_Default__XLS_TAB_27_188736[[#This Row],[Column3]]+Table_Default__XLS_TAB_27_188736[[#This Row],[Column4]]+Table_Default__XLS_TAB_27_188736[[#This Row],[Column5]]</f>
        <v>29</v>
      </c>
      <c r="L18" s="331">
        <f>Table_Default__XLS_TAB_27_188736[[#This Row],[TOTAL]]/Table_Default__XLS_TAB_27_188736[[#Totals],[TOTAL]]%</f>
        <v>4.615384615384615</v>
      </c>
      <c r="M18" s="331">
        <f>Table_Default__XLS_TAB_27_188736[[#This Row],[Column1]]/Table_Default__XLS_TAB_27_188736[[#Totals],[Column1]]%</f>
        <v>10.74074074074074</v>
      </c>
      <c r="N18" s="361" t="s">
        <v>217</v>
      </c>
      <c r="P18" s="34" t="str">
        <f t="shared" si="0"/>
        <v xml:space="preserve"> 5 - 9</v>
      </c>
      <c r="Q18" s="1">
        <f>Table_Default__XLS_TAB_27_188736[[#This Row],[Column6]]</f>
        <v>4.615384615384615</v>
      </c>
      <c r="R18" s="1">
        <f>Table_Default__XLS_TAB_27_188736[[#This Row],[Column7]]</f>
        <v>10.74074074074074</v>
      </c>
    </row>
    <row r="19" spans="1:19" ht="15" customHeight="1" thickBot="1">
      <c r="A19" s="86" t="s">
        <v>41</v>
      </c>
      <c r="B19" s="322">
        <v>2</v>
      </c>
      <c r="C19" s="322">
        <v>4</v>
      </c>
      <c r="D19" s="322">
        <v>11</v>
      </c>
      <c r="E19" s="322">
        <v>13</v>
      </c>
      <c r="F19" s="322">
        <v>1</v>
      </c>
      <c r="G19" s="322">
        <v>2</v>
      </c>
      <c r="H19" s="322">
        <v>1</v>
      </c>
      <c r="I19" s="322">
        <v>1</v>
      </c>
      <c r="J19" s="330">
        <f>Table_Default__XLS_TAB_27_188736[[#This Row],[BAAN_SMALLERQATAR]]+Table_Default__XLS_TAB_27_188736[[#This Row],[RAJEE]]+Table_Default__XLS_TAB_27_188736[[#This Row],[KHULLA]]+Table_Default__XLS_TAB_27_188736[[#This Row],[BAAN_GREATER]]</f>
        <v>15</v>
      </c>
      <c r="K19" s="330">
        <f>Table_Default__XLS_TAB_27_188736[[#This Row],[Column2]]+Table_Default__XLS_TAB_27_188736[[#This Row],[Column3]]+Table_Default__XLS_TAB_27_188736[[#This Row],[Column4]]+Table_Default__XLS_TAB_27_188736[[#This Row],[Column5]]</f>
        <v>20</v>
      </c>
      <c r="L19" s="331">
        <f>Table_Default__XLS_TAB_27_188736[[#This Row],[TOTAL]]/Table_Default__XLS_TAB_27_188736[[#Totals],[TOTAL]]%</f>
        <v>4.615384615384615</v>
      </c>
      <c r="M19" s="331">
        <f>Table_Default__XLS_TAB_27_188736[[#This Row],[Column1]]/Table_Default__XLS_TAB_27_188736[[#Totals],[Column1]]%</f>
        <v>7.4074074074074066</v>
      </c>
      <c r="N19" s="366" t="s">
        <v>106</v>
      </c>
      <c r="P19" s="34" t="s">
        <v>400</v>
      </c>
      <c r="Q19" s="367">
        <f>SUM(L19:L22)</f>
        <v>10.153846153846153</v>
      </c>
      <c r="R19" s="367">
        <f>SUM(M19:M22)</f>
        <v>10.740740740740739</v>
      </c>
    </row>
    <row r="20" spans="1:19" ht="15" customHeight="1" thickBot="1">
      <c r="A20" s="87" t="s">
        <v>42</v>
      </c>
      <c r="B20" s="324">
        <v>1</v>
      </c>
      <c r="C20" s="324" t="s">
        <v>439</v>
      </c>
      <c r="D20" s="324">
        <v>3</v>
      </c>
      <c r="E20" s="324">
        <v>2</v>
      </c>
      <c r="F20" s="324">
        <v>1</v>
      </c>
      <c r="G20" s="324">
        <v>1</v>
      </c>
      <c r="H20" s="324">
        <v>1</v>
      </c>
      <c r="I20" s="324" t="s">
        <v>439</v>
      </c>
      <c r="J20" s="330">
        <f>Table_Default__XLS_TAB_27_188736[[#This Row],[BAAN_SMALLERQATAR]]+Table_Default__XLS_TAB_27_188736[[#This Row],[RAJEE]]+Table_Default__XLS_TAB_27_188736[[#This Row],[KHULLA]]+Table_Default__XLS_TAB_27_188736[[#This Row],[BAAN_GREATER]]</f>
        <v>6</v>
      </c>
      <c r="K20" s="330">
        <f>Table_Default__XLS_TAB_27_188736[[#This Row],[Column2]]+Table_Default__XLS_TAB_27_188736[[#This Row],[Column3]]+Table_Default__XLS_TAB_27_188736[[#This Row],[Column4]]+Table_Default__XLS_TAB_27_188736[[#This Row],[Column5]]</f>
        <v>3</v>
      </c>
      <c r="L20" s="331">
        <f>Table_Default__XLS_TAB_27_188736[[#This Row],[TOTAL]]/Table_Default__XLS_TAB_27_188736[[#Totals],[TOTAL]]%</f>
        <v>1.8461538461538463</v>
      </c>
      <c r="M20" s="331">
        <f>Table_Default__XLS_TAB_27_188736[[#This Row],[Column1]]/Table_Default__XLS_TAB_27_188736[[#Totals],[Column1]]%</f>
        <v>1.1111111111111109</v>
      </c>
      <c r="N20" s="361" t="s">
        <v>107</v>
      </c>
      <c r="P20" s="34"/>
      <c r="Q20" s="1">
        <f>SUM(Q12:Q19)</f>
        <v>100</v>
      </c>
      <c r="R20" s="1">
        <f>SUM(R12:R19)</f>
        <v>100</v>
      </c>
    </row>
    <row r="21" spans="1:19" ht="15" customHeight="1" thickBot="1">
      <c r="A21" s="86" t="s">
        <v>43</v>
      </c>
      <c r="B21" s="322">
        <v>1</v>
      </c>
      <c r="C21" s="322">
        <v>1</v>
      </c>
      <c r="D21" s="322">
        <v>1</v>
      </c>
      <c r="E21" s="322">
        <v>2</v>
      </c>
      <c r="F21" s="322">
        <v>1</v>
      </c>
      <c r="G21" s="322" t="s">
        <v>439</v>
      </c>
      <c r="H21" s="322">
        <v>1</v>
      </c>
      <c r="I21" s="322" t="s">
        <v>439</v>
      </c>
      <c r="J21" s="330">
        <f>Table_Default__XLS_TAB_27_188736[[#This Row],[BAAN_SMALLERQATAR]]+Table_Default__XLS_TAB_27_188736[[#This Row],[RAJEE]]+Table_Default__XLS_TAB_27_188736[[#This Row],[KHULLA]]+Table_Default__XLS_TAB_27_188736[[#This Row],[BAAN_GREATER]]</f>
        <v>4</v>
      </c>
      <c r="K21" s="330">
        <f>Table_Default__XLS_TAB_27_188736[[#This Row],[Column2]]+Table_Default__XLS_TAB_27_188736[[#This Row],[Column3]]+Table_Default__XLS_TAB_27_188736[[#This Row],[Column4]]+Table_Default__XLS_TAB_27_188736[[#This Row],[Column5]]</f>
        <v>3</v>
      </c>
      <c r="L21" s="331">
        <f>Table_Default__XLS_TAB_27_188736[[#This Row],[TOTAL]]/Table_Default__XLS_TAB_27_188736[[#Totals],[TOTAL]]%</f>
        <v>1.2307692307692308</v>
      </c>
      <c r="M21" s="331">
        <f>Table_Default__XLS_TAB_27_188736[[#This Row],[Column1]]/Table_Default__XLS_TAB_27_188736[[#Totals],[Column1]]%</f>
        <v>1.1111111111111109</v>
      </c>
      <c r="N21" s="366" t="s">
        <v>2</v>
      </c>
      <c r="P21" s="34"/>
      <c r="S21" s="190"/>
    </row>
    <row r="22" spans="1:19" ht="15" customHeight="1" thickBot="1">
      <c r="A22" s="157" t="s">
        <v>44</v>
      </c>
      <c r="B22" s="733">
        <v>3</v>
      </c>
      <c r="C22" s="733">
        <v>1</v>
      </c>
      <c r="D22" s="733">
        <v>4</v>
      </c>
      <c r="E22" s="733">
        <v>1</v>
      </c>
      <c r="F22" s="733">
        <v>1</v>
      </c>
      <c r="G22" s="733">
        <v>1</v>
      </c>
      <c r="H22" s="733" t="s">
        <v>439</v>
      </c>
      <c r="I22" s="733" t="s">
        <v>439</v>
      </c>
      <c r="J22" s="333">
        <f>Table_Default__XLS_TAB_27_188736[[#This Row],[BAAN_SMALLERQATAR]]+Table_Default__XLS_TAB_27_188736[[#This Row],[RAJEE]]+Table_Default__XLS_TAB_27_188736[[#This Row],[KHULLA]]+Table_Default__XLS_TAB_27_188736[[#This Row],[BAAN_GREATER]]</f>
        <v>8</v>
      </c>
      <c r="K22" s="333">
        <f>Table_Default__XLS_TAB_27_188736[[#This Row],[Column2]]+Table_Default__XLS_TAB_27_188736[[#This Row],[Column3]]+Table_Default__XLS_TAB_27_188736[[#This Row],[Column4]]+Table_Default__XLS_TAB_27_188736[[#This Row],[Column5]]</f>
        <v>3</v>
      </c>
      <c r="L22" s="334">
        <f>Table_Default__XLS_TAB_27_188736[[#This Row],[TOTAL]]/Table_Default__XLS_TAB_27_188736[[#Totals],[TOTAL]]%</f>
        <v>2.4615384615384617</v>
      </c>
      <c r="M22" s="334">
        <f>Table_Default__XLS_TAB_27_188736[[#This Row],[Column1]]/Table_Default__XLS_TAB_27_188736[[#Totals],[Column1]]%</f>
        <v>1.1111111111111109</v>
      </c>
      <c r="N22" s="368" t="s">
        <v>44</v>
      </c>
      <c r="P22" s="34"/>
    </row>
    <row r="23" spans="1:19" ht="18.75" customHeight="1">
      <c r="A23" s="407" t="s">
        <v>11</v>
      </c>
      <c r="B23" s="408">
        <f>SUBTOTAL(109,Table_Default__XLS_TAB_27_188736[BAAN_SMALLERQATAR])</f>
        <v>174</v>
      </c>
      <c r="C23" s="408">
        <f>SUBTOTAL(109,Table_Default__XLS_TAB_27_188736[Column2])</f>
        <v>121</v>
      </c>
      <c r="D23" s="408">
        <f>SUBTOTAL(109,Table_Default__XLS_TAB_27_188736[RAJEE])</f>
        <v>116</v>
      </c>
      <c r="E23" s="408">
        <f>SUBTOTAL(109,Table_Default__XLS_TAB_27_188736[Column3])</f>
        <v>110</v>
      </c>
      <c r="F23" s="408">
        <f>SUBTOTAL(109,Table_Default__XLS_TAB_27_188736[KHULLA])</f>
        <v>25</v>
      </c>
      <c r="G23" s="408">
        <f>SUBTOTAL(109,Table_Default__XLS_TAB_27_188736[Column4])</f>
        <v>32</v>
      </c>
      <c r="H23" s="408">
        <f>SUBTOTAL(109,Table_Default__XLS_TAB_27_188736[BAAN_GREATER])</f>
        <v>10</v>
      </c>
      <c r="I23" s="408">
        <f>SUBTOTAL(109,Table_Default__XLS_TAB_27_188736[Column5])</f>
        <v>7</v>
      </c>
      <c r="J23" s="408">
        <f>SUBTOTAL(109,Table_Default__XLS_TAB_27_188736[TOTAL])</f>
        <v>325</v>
      </c>
      <c r="K23" s="408">
        <f>SUBTOTAL(109,Table_Default__XLS_TAB_27_188736[Column1])</f>
        <v>270</v>
      </c>
      <c r="L23" s="408">
        <f>SUBTOTAL(109,Table_Default__XLS_TAB_27_188736[Column6])</f>
        <v>100</v>
      </c>
      <c r="M23" s="408">
        <f>SUBTOTAL(109,Table_Default__XLS_TAB_27_188736[Column7])</f>
        <v>100.00000000000001</v>
      </c>
      <c r="N23" s="409" t="s">
        <v>12</v>
      </c>
    </row>
    <row r="24" spans="1:19" ht="29.25" customHeight="1">
      <c r="A24" s="410" t="s">
        <v>45</v>
      </c>
      <c r="B24" s="411">
        <f>Table_Default__XLS_TAB_27_188736[[#Totals],[BAAN_SMALLERQATAR]]/Table_Default__XLS_TAB_27_188736[[#Totals],[TOTAL]]%</f>
        <v>53.53846153846154</v>
      </c>
      <c r="C24" s="411">
        <f>Table_Default__XLS_TAB_27_188736[[#Totals],[Column2]]/Table_Default__XLS_TAB_27_188736[[#Totals],[Column1]]%</f>
        <v>44.81481481481481</v>
      </c>
      <c r="D24" s="411">
        <f>Table_Default__XLS_TAB_27_188736[[#Totals],[RAJEE]]/Table_Default__XLS_TAB_27_188736[[#Totals],[TOTAL]]%</f>
        <v>35.692307692307693</v>
      </c>
      <c r="E24" s="411">
        <f>Table_Default__XLS_TAB_27_188736[[#Totals],[Column3]]/Table_Default__XLS_TAB_27_188736[[#Totals],[Column1]]%</f>
        <v>40.74074074074074</v>
      </c>
      <c r="F24" s="411">
        <f>Table_Default__XLS_TAB_27_188736[[#Totals],[KHULLA]]/Table_Default__XLS_TAB_27_188736[[#Totals],[TOTAL]]%</f>
        <v>7.6923076923076925</v>
      </c>
      <c r="G24" s="411">
        <f>Table_Default__XLS_TAB_27_188736[[#Totals],[Column4]]/Table_Default__XLS_TAB_27_188736[[#Totals],[Column1]]%</f>
        <v>11.851851851851851</v>
      </c>
      <c r="H24" s="411">
        <f>Table_Default__XLS_TAB_27_188736[[#Totals],[BAAN_GREATER]]/Table_Default__XLS_TAB_27_188736[[#Totals],[TOTAL]]%</f>
        <v>3.0769230769230771</v>
      </c>
      <c r="I24" s="411">
        <f>Table_Default__XLS_TAB_27_188736[[#Totals],[Column5]]/Table_Default__XLS_TAB_27_188736[[#Totals],[Column1]]%</f>
        <v>2.5925925925925926</v>
      </c>
      <c r="J24" s="411">
        <f>B24+D24+F24+H24</f>
        <v>100</v>
      </c>
      <c r="K24" s="411">
        <f>C24+E24+G24+I24</f>
        <v>99.999999999999986</v>
      </c>
      <c r="L24" s="412"/>
      <c r="M24" s="413"/>
      <c r="N24" s="414" t="s">
        <v>46</v>
      </c>
    </row>
    <row r="25" spans="1:19">
      <c r="A25" s="19"/>
      <c r="B25" s="19"/>
      <c r="C25" s="19"/>
      <c r="D25" s="19"/>
      <c r="E25" s="19"/>
      <c r="F25" s="19"/>
      <c r="G25" s="19"/>
      <c r="H25" s="19"/>
      <c r="I25" s="19"/>
      <c r="J25" s="19"/>
      <c r="K25" s="19"/>
      <c r="L25" s="19"/>
      <c r="M25" s="19"/>
      <c r="N25" s="19"/>
    </row>
    <row r="26" spans="1:19">
      <c r="A26" s="19"/>
      <c r="B26" s="19"/>
      <c r="C26" s="19"/>
      <c r="D26" s="19"/>
      <c r="E26" s="19"/>
      <c r="F26" s="19"/>
      <c r="G26" s="19"/>
      <c r="H26" s="19"/>
      <c r="I26" s="19"/>
      <c r="J26" s="19"/>
      <c r="K26" s="19"/>
      <c r="L26" s="19"/>
      <c r="M26" s="19"/>
      <c r="N26" s="19"/>
    </row>
    <row r="27" spans="1:19" ht="21.75">
      <c r="A27" s="646" t="s">
        <v>173</v>
      </c>
      <c r="B27" s="646"/>
      <c r="C27" s="646"/>
      <c r="D27" s="646"/>
      <c r="E27" s="646"/>
      <c r="F27" s="646"/>
      <c r="G27" s="646"/>
      <c r="H27" s="646"/>
      <c r="I27" s="646"/>
      <c r="J27" s="646"/>
      <c r="K27" s="646"/>
      <c r="L27" s="646"/>
      <c r="M27" s="646"/>
      <c r="N27" s="646"/>
    </row>
    <row r="28" spans="1:19" ht="18.75">
      <c r="A28" s="684" t="s">
        <v>473</v>
      </c>
      <c r="B28" s="684"/>
      <c r="C28" s="684"/>
      <c r="D28" s="684"/>
      <c r="E28" s="684"/>
      <c r="F28" s="684"/>
      <c r="G28" s="684"/>
      <c r="H28" s="684"/>
      <c r="I28" s="684"/>
      <c r="J28" s="684"/>
      <c r="K28" s="684"/>
      <c r="L28" s="684"/>
      <c r="M28" s="684"/>
      <c r="N28" s="684"/>
    </row>
    <row r="29" spans="1:19">
      <c r="A29" s="685" t="s">
        <v>331</v>
      </c>
      <c r="B29" s="685"/>
      <c r="C29" s="685"/>
      <c r="D29" s="685"/>
      <c r="E29" s="685"/>
      <c r="F29" s="685"/>
      <c r="G29" s="685"/>
      <c r="H29" s="685"/>
      <c r="I29" s="685"/>
      <c r="J29" s="685"/>
      <c r="K29" s="685"/>
      <c r="L29" s="685"/>
      <c r="M29" s="685"/>
      <c r="N29" s="685"/>
    </row>
    <row r="30" spans="1:19">
      <c r="A30" s="685" t="s">
        <v>474</v>
      </c>
      <c r="B30" s="685"/>
      <c r="C30" s="685"/>
      <c r="D30" s="685"/>
      <c r="E30" s="685"/>
      <c r="F30" s="685"/>
      <c r="G30" s="685"/>
      <c r="H30" s="685"/>
      <c r="I30" s="685"/>
      <c r="J30" s="685"/>
      <c r="K30" s="685"/>
      <c r="L30" s="685"/>
      <c r="M30" s="685"/>
      <c r="N30" s="685"/>
    </row>
    <row r="31" spans="1:19">
      <c r="A31" s="19"/>
      <c r="B31" s="19"/>
      <c r="C31" s="19"/>
      <c r="D31" s="19"/>
      <c r="E31" s="19"/>
      <c r="F31" s="19"/>
      <c r="G31" s="19"/>
      <c r="H31" s="19"/>
      <c r="I31" s="19"/>
      <c r="J31" s="19"/>
      <c r="K31" s="19"/>
      <c r="L31" s="19"/>
      <c r="M31" s="19"/>
      <c r="N31" s="19"/>
    </row>
    <row r="32" spans="1:19" ht="17.25" customHeight="1">
      <c r="A32" s="698" t="s">
        <v>171</v>
      </c>
      <c r="B32" s="698"/>
      <c r="C32" s="698"/>
      <c r="D32" s="698"/>
      <c r="E32" s="698"/>
      <c r="F32" s="698"/>
      <c r="G32" s="19"/>
      <c r="H32" s="19"/>
      <c r="I32" s="698" t="s">
        <v>172</v>
      </c>
      <c r="J32" s="698"/>
      <c r="K32" s="698"/>
      <c r="L32" s="698"/>
      <c r="M32" s="698"/>
      <c r="N32" s="698"/>
    </row>
    <row r="33" spans="1:14">
      <c r="A33" s="19"/>
      <c r="B33" s="19"/>
      <c r="C33" s="19"/>
      <c r="D33" s="19"/>
      <c r="E33" s="19"/>
      <c r="F33" s="19"/>
      <c r="G33" s="19"/>
      <c r="H33" s="19"/>
      <c r="I33" s="19"/>
      <c r="J33" s="19"/>
      <c r="K33" s="19"/>
      <c r="L33" s="19"/>
      <c r="M33" s="19"/>
      <c r="N33" s="19"/>
    </row>
    <row r="34" spans="1:14">
      <c r="A34" s="19"/>
      <c r="B34" s="19"/>
      <c r="C34" s="19"/>
      <c r="D34" s="19"/>
      <c r="E34" s="19"/>
      <c r="F34" s="19"/>
      <c r="G34" s="19"/>
      <c r="H34" s="19"/>
      <c r="I34" s="19"/>
      <c r="J34" s="19"/>
      <c r="K34" s="19"/>
      <c r="L34" s="19"/>
      <c r="M34" s="19"/>
      <c r="N34" s="19"/>
    </row>
    <row r="35" spans="1:14">
      <c r="A35" s="19"/>
      <c r="B35" s="19"/>
      <c r="C35" s="19"/>
      <c r="D35" s="19"/>
      <c r="E35" s="19"/>
      <c r="F35" s="19"/>
      <c r="G35" s="19"/>
      <c r="H35" s="19"/>
      <c r="I35" s="19"/>
      <c r="J35" s="19"/>
      <c r="K35" s="19"/>
      <c r="L35" s="19"/>
      <c r="M35" s="19"/>
      <c r="N35" s="19"/>
    </row>
    <row r="36" spans="1:14">
      <c r="A36" s="19"/>
      <c r="B36" s="19"/>
      <c r="C36" s="19"/>
      <c r="D36" s="19"/>
      <c r="E36" s="19"/>
      <c r="F36" s="19"/>
      <c r="G36" s="19"/>
      <c r="H36" s="19"/>
      <c r="I36" s="19"/>
      <c r="J36" s="19"/>
      <c r="K36" s="19"/>
      <c r="L36" s="19"/>
      <c r="M36" s="19"/>
      <c r="N36" s="19"/>
    </row>
    <row r="37" spans="1:14">
      <c r="A37" s="19"/>
      <c r="B37" s="19"/>
      <c r="C37" s="19"/>
      <c r="D37" s="19"/>
      <c r="E37" s="19"/>
      <c r="F37" s="19"/>
      <c r="G37" s="19"/>
      <c r="H37" s="19"/>
      <c r="I37" s="19"/>
      <c r="J37" s="19"/>
      <c r="K37" s="19"/>
      <c r="L37" s="19"/>
      <c r="M37" s="19"/>
      <c r="N37" s="19"/>
    </row>
    <row r="38" spans="1:14">
      <c r="A38" s="19"/>
      <c r="B38" s="19"/>
      <c r="C38" s="19"/>
      <c r="D38" s="19"/>
      <c r="E38" s="19"/>
      <c r="F38" s="19"/>
      <c r="G38" s="19"/>
      <c r="H38" s="19"/>
      <c r="I38" s="19"/>
      <c r="J38" s="19"/>
      <c r="K38" s="19"/>
      <c r="L38" s="19"/>
      <c r="M38" s="19"/>
      <c r="N38" s="19"/>
    </row>
    <row r="39" spans="1:14">
      <c r="A39" s="19"/>
      <c r="B39" s="19"/>
      <c r="C39" s="19"/>
      <c r="D39" s="19"/>
      <c r="E39" s="19"/>
      <c r="F39" s="19"/>
      <c r="G39" s="19"/>
      <c r="H39" s="19"/>
      <c r="I39" s="19"/>
      <c r="J39" s="19"/>
      <c r="K39" s="19"/>
      <c r="L39" s="19"/>
      <c r="M39" s="19"/>
      <c r="N39" s="19"/>
    </row>
    <row r="40" spans="1:14">
      <c r="A40" s="19"/>
      <c r="B40" s="19"/>
      <c r="C40" s="19"/>
      <c r="D40" s="19"/>
      <c r="E40" s="19"/>
      <c r="F40" s="19"/>
      <c r="G40" s="19"/>
      <c r="H40" s="19"/>
      <c r="I40" s="19"/>
      <c r="J40" s="19"/>
      <c r="K40" s="19"/>
      <c r="L40" s="19"/>
      <c r="M40" s="19"/>
      <c r="N40" s="19"/>
    </row>
    <row r="41" spans="1:14">
      <c r="A41" s="19"/>
      <c r="B41" s="19"/>
      <c r="C41" s="19"/>
      <c r="D41" s="19"/>
      <c r="E41" s="19"/>
      <c r="F41" s="19"/>
      <c r="G41" s="19"/>
      <c r="H41" s="19"/>
      <c r="I41" s="19"/>
      <c r="J41" s="19"/>
      <c r="K41" s="19"/>
      <c r="L41" s="19"/>
      <c r="M41" s="19"/>
      <c r="N41" s="19"/>
    </row>
    <row r="42" spans="1:14">
      <c r="A42" s="19"/>
      <c r="B42" s="19"/>
      <c r="C42" s="19"/>
      <c r="D42" s="19"/>
      <c r="E42" s="19"/>
      <c r="F42" s="19"/>
      <c r="G42" s="19"/>
      <c r="H42" s="19"/>
      <c r="I42" s="19"/>
      <c r="J42" s="19"/>
      <c r="K42" s="19"/>
      <c r="L42" s="19"/>
      <c r="M42" s="19"/>
      <c r="N42" s="19"/>
    </row>
    <row r="43" spans="1:14">
      <c r="A43" s="19"/>
      <c r="B43" s="19"/>
      <c r="C43" s="19"/>
      <c r="D43" s="19"/>
      <c r="E43" s="19"/>
      <c r="F43" s="19"/>
      <c r="G43" s="19"/>
      <c r="H43" s="19"/>
      <c r="I43" s="19"/>
      <c r="J43" s="19"/>
      <c r="K43" s="19"/>
      <c r="L43" s="19"/>
      <c r="M43" s="19"/>
      <c r="N43" s="19"/>
    </row>
    <row r="44" spans="1:14">
      <c r="A44" s="19"/>
      <c r="B44" s="19"/>
      <c r="C44" s="19"/>
      <c r="D44" s="19"/>
      <c r="E44" s="19"/>
      <c r="F44" s="19"/>
      <c r="G44" s="19"/>
      <c r="H44" s="19"/>
      <c r="I44" s="19"/>
      <c r="J44" s="19"/>
      <c r="K44" s="19"/>
      <c r="L44" s="19"/>
      <c r="M44" s="19"/>
      <c r="N44" s="19"/>
    </row>
    <row r="45" spans="1:14">
      <c r="A45" s="19"/>
      <c r="B45" s="19"/>
      <c r="C45" s="19"/>
      <c r="D45" s="19"/>
      <c r="E45" s="19"/>
      <c r="F45" s="19"/>
      <c r="G45" s="19"/>
      <c r="H45" s="19"/>
      <c r="I45" s="19"/>
      <c r="J45" s="19"/>
      <c r="K45" s="19"/>
      <c r="L45" s="19"/>
      <c r="M45" s="19"/>
      <c r="N45" s="19"/>
    </row>
    <row r="46" spans="1:14">
      <c r="A46" s="19"/>
      <c r="B46" s="19"/>
      <c r="C46" s="19"/>
      <c r="D46" s="19"/>
      <c r="E46" s="19"/>
      <c r="F46" s="19"/>
      <c r="G46" s="19"/>
      <c r="H46" s="19"/>
      <c r="I46" s="19"/>
      <c r="J46" s="19"/>
      <c r="K46" s="19"/>
      <c r="L46" s="19"/>
      <c r="M46" s="19"/>
      <c r="N46" s="19"/>
    </row>
    <row r="47" spans="1:14">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19"/>
      <c r="B52" s="19"/>
      <c r="C52" s="19"/>
      <c r="D52" s="19"/>
      <c r="E52" s="19"/>
      <c r="F52" s="19"/>
      <c r="G52" s="19"/>
      <c r="H52" s="19"/>
      <c r="I52" s="19"/>
      <c r="J52" s="19"/>
      <c r="K52" s="19"/>
      <c r="L52" s="19"/>
      <c r="M52" s="19"/>
      <c r="N52" s="19"/>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row r="61" spans="1:14">
      <c r="A61" s="19"/>
      <c r="B61" s="19"/>
      <c r="C61" s="19"/>
      <c r="D61" s="19"/>
      <c r="E61" s="19"/>
      <c r="F61" s="19"/>
      <c r="G61" s="19"/>
      <c r="H61" s="19"/>
      <c r="I61" s="19"/>
      <c r="J61" s="19"/>
      <c r="K61" s="19"/>
      <c r="L61" s="19"/>
      <c r="M61" s="19"/>
      <c r="N61" s="19"/>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30:N30"/>
    <mergeCell ref="A32:F32"/>
    <mergeCell ref="I32:N32"/>
    <mergeCell ref="H10:I10"/>
    <mergeCell ref="J10:K10"/>
    <mergeCell ref="A27:N27"/>
    <mergeCell ref="A28:N28"/>
    <mergeCell ref="A29:N29"/>
  </mergeCells>
  <printOptions horizontalCentered="1"/>
  <pageMargins left="0" right="0" top="0.47244094488188981" bottom="0" header="0" footer="0"/>
  <pageSetup paperSize="11" scale="80" fitToWidth="0" fitToHeight="0" orientation="landscape" r:id="rId1"/>
  <headerFooter alignWithMargins="0">
    <oddFooter>&amp;C_&amp;P_</oddFooter>
  </headerFooter>
  <rowBreaks count="1" manualBreakCount="1">
    <brk id="24" max="13"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35"/>
  <sheetViews>
    <sheetView rightToLeft="1" view="pageBreakPreview" zoomScaleNormal="100" zoomScaleSheetLayoutView="100" workbookViewId="0">
      <selection activeCell="L12" sqref="L12"/>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c r="A1" s="592"/>
      <c r="B1" s="592"/>
      <c r="C1" s="592"/>
      <c r="D1" s="592"/>
      <c r="E1" s="592"/>
      <c r="F1" s="592"/>
      <c r="G1" s="592"/>
      <c r="H1" s="592"/>
      <c r="I1" s="592"/>
      <c r="J1" s="592"/>
      <c r="K1" s="592"/>
    </row>
    <row r="2" spans="1:11">
      <c r="A2" s="19"/>
      <c r="B2" s="19"/>
      <c r="C2" s="19"/>
      <c r="D2" s="19"/>
      <c r="E2" s="19"/>
      <c r="F2" s="19"/>
      <c r="G2" s="19"/>
      <c r="H2" s="19"/>
      <c r="I2" s="19"/>
      <c r="J2" s="19"/>
      <c r="K2" s="19"/>
    </row>
    <row r="3" spans="1:11">
      <c r="A3" s="19"/>
      <c r="B3" s="19"/>
      <c r="C3" s="19"/>
      <c r="D3" s="19"/>
      <c r="E3" s="19"/>
      <c r="F3" s="19"/>
      <c r="G3" s="19"/>
      <c r="H3" s="19"/>
      <c r="I3" s="19"/>
      <c r="J3" s="19"/>
      <c r="K3" s="19"/>
    </row>
    <row r="4" spans="1:11" ht="36.75">
      <c r="A4" s="588" t="s">
        <v>412</v>
      </c>
      <c r="B4" s="588"/>
      <c r="C4" s="588"/>
      <c r="D4" s="588"/>
      <c r="E4" s="588"/>
      <c r="F4" s="495"/>
      <c r="G4" s="589" t="s">
        <v>413</v>
      </c>
      <c r="H4" s="590"/>
      <c r="I4" s="590"/>
      <c r="J4" s="590"/>
      <c r="K4" s="590"/>
    </row>
    <row r="5" spans="1:11" ht="36.75">
      <c r="A5" s="623" t="s">
        <v>411</v>
      </c>
      <c r="B5" s="624"/>
      <c r="C5" s="624"/>
      <c r="D5" s="624"/>
      <c r="E5" s="624"/>
      <c r="F5" s="495"/>
      <c r="G5" s="625" t="s">
        <v>414</v>
      </c>
      <c r="H5" s="626"/>
      <c r="I5" s="626"/>
      <c r="J5" s="626"/>
      <c r="K5" s="626"/>
    </row>
    <row r="6" spans="1:11" ht="99" customHeight="1">
      <c r="A6" s="586" t="s">
        <v>379</v>
      </c>
      <c r="B6" s="586"/>
      <c r="C6" s="586"/>
      <c r="D6" s="586"/>
      <c r="E6" s="586"/>
      <c r="F6" s="373"/>
      <c r="G6" s="594" t="s">
        <v>244</v>
      </c>
      <c r="H6" s="594"/>
      <c r="I6" s="594"/>
      <c r="J6" s="594"/>
      <c r="K6" s="594"/>
    </row>
    <row r="7" spans="1:11">
      <c r="A7" s="374"/>
      <c r="B7" s="374"/>
      <c r="C7" s="374"/>
      <c r="D7" s="374"/>
      <c r="E7" s="374"/>
      <c r="F7" s="374"/>
      <c r="G7" s="375"/>
      <c r="H7" s="375"/>
      <c r="I7" s="375"/>
      <c r="J7" s="375"/>
      <c r="K7" s="375"/>
    </row>
    <row r="8" spans="1:11" ht="48.75" customHeight="1">
      <c r="A8" s="586" t="s">
        <v>482</v>
      </c>
      <c r="B8" s="586"/>
      <c r="C8" s="586"/>
      <c r="D8" s="586"/>
      <c r="E8" s="586"/>
      <c r="F8" s="373"/>
      <c r="G8" s="594" t="s">
        <v>466</v>
      </c>
      <c r="H8" s="594"/>
      <c r="I8" s="594"/>
      <c r="J8" s="594"/>
      <c r="K8" s="594"/>
    </row>
    <row r="9" spans="1:11">
      <c r="A9" s="19"/>
      <c r="B9" s="19"/>
      <c r="C9" s="19"/>
      <c r="D9" s="19"/>
      <c r="E9" s="19"/>
      <c r="F9" s="19"/>
      <c r="G9" s="376"/>
      <c r="H9" s="376"/>
      <c r="I9" s="376"/>
      <c r="J9" s="376"/>
      <c r="K9" s="376"/>
    </row>
    <row r="10" spans="1:11" ht="18.75">
      <c r="A10" s="586"/>
      <c r="B10" s="586"/>
      <c r="C10" s="586"/>
      <c r="D10" s="586"/>
      <c r="E10" s="586"/>
      <c r="F10" s="373"/>
      <c r="G10" s="591"/>
      <c r="H10" s="591"/>
      <c r="I10" s="591"/>
      <c r="J10" s="591"/>
      <c r="K10" s="591"/>
    </row>
    <row r="11" spans="1:11" ht="18.75">
      <c r="A11" s="586"/>
      <c r="B11" s="586"/>
      <c r="C11" s="586"/>
      <c r="D11" s="586"/>
      <c r="E11" s="586"/>
      <c r="F11" s="373"/>
      <c r="G11" s="591"/>
      <c r="H11" s="591"/>
      <c r="I11" s="591"/>
      <c r="J11" s="591"/>
      <c r="K11" s="591"/>
    </row>
    <row r="12" spans="1:11">
      <c r="A12" s="19"/>
      <c r="B12" s="19"/>
      <c r="C12" s="19"/>
      <c r="D12" s="19"/>
      <c r="E12" s="19"/>
      <c r="F12" s="19"/>
      <c r="G12" s="19"/>
      <c r="H12" s="19"/>
      <c r="I12" s="19"/>
      <c r="J12" s="19"/>
      <c r="K12" s="19"/>
    </row>
    <row r="13" spans="1:11" ht="18">
      <c r="A13" s="378"/>
      <c r="B13" s="19"/>
      <c r="C13" s="379"/>
      <c r="D13" s="19"/>
      <c r="E13" s="19"/>
      <c r="F13" s="19"/>
      <c r="G13" s="19"/>
      <c r="H13" s="19"/>
      <c r="I13" s="19"/>
      <c r="J13" s="19"/>
      <c r="K13" s="19"/>
    </row>
    <row r="14" spans="1:11" ht="18">
      <c r="A14" s="380"/>
      <c r="B14" s="19"/>
      <c r="C14" s="381"/>
      <c r="D14" s="19"/>
      <c r="E14" s="19"/>
      <c r="F14" s="19"/>
      <c r="G14" s="19"/>
      <c r="H14" s="19"/>
      <c r="I14" s="19"/>
      <c r="J14" s="19"/>
      <c r="K14" s="19"/>
    </row>
    <row r="15" spans="1:11">
      <c r="A15" s="19"/>
      <c r="B15" s="19"/>
      <c r="C15" s="19"/>
      <c r="D15" s="19"/>
      <c r="E15" s="19"/>
      <c r="F15" s="19"/>
      <c r="G15" s="19"/>
      <c r="H15" s="19"/>
      <c r="I15" s="19"/>
      <c r="J15" s="19"/>
      <c r="K15" s="19"/>
    </row>
    <row r="16" spans="1:11">
      <c r="A16" s="19"/>
      <c r="B16" s="19"/>
      <c r="C16" s="19"/>
      <c r="D16" s="19"/>
      <c r="E16" s="19"/>
      <c r="F16" s="19"/>
      <c r="G16" s="19"/>
      <c r="H16" s="19"/>
      <c r="I16" s="19"/>
      <c r="J16" s="19"/>
      <c r="K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sheetData>
  <mergeCells count="13">
    <mergeCell ref="A1:K1"/>
    <mergeCell ref="A10:E10"/>
    <mergeCell ref="G10:K10"/>
    <mergeCell ref="A11:E11"/>
    <mergeCell ref="G11:K11"/>
    <mergeCell ref="A6:E6"/>
    <mergeCell ref="G6:K6"/>
    <mergeCell ref="A8:E8"/>
    <mergeCell ref="G8:K8"/>
    <mergeCell ref="A4:E4"/>
    <mergeCell ref="G4:K4"/>
    <mergeCell ref="A5:E5"/>
    <mergeCell ref="G5:K5"/>
  </mergeCells>
  <printOptions horizontalCentered="1"/>
  <pageMargins left="0" right="0" top="0.47244094488188981" bottom="0" header="0" footer="0"/>
  <pageSetup paperSize="11" scale="91" orientation="landscape" r:id="rId1"/>
  <headerFooter>
    <oddFooter>&amp;C_&amp;P_</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52"/>
  <sheetViews>
    <sheetView rightToLeft="1" view="pageBreakPreview" topLeftCell="A7" zoomScaleNormal="100" zoomScaleSheetLayoutView="100" workbookViewId="0">
      <selection activeCell="R14" sqref="R14"/>
    </sheetView>
  </sheetViews>
  <sheetFormatPr defaultColWidth="9.140625" defaultRowHeight="12.75"/>
  <cols>
    <col min="1" max="1" width="14" style="159" customWidth="1"/>
    <col min="2" max="3" width="7.7109375" style="159" customWidth="1"/>
    <col min="4" max="4" width="8.42578125" style="159" customWidth="1"/>
    <col min="5" max="5" width="8.5703125" style="159" customWidth="1"/>
    <col min="6" max="9" width="8.140625" style="159" customWidth="1"/>
    <col min="10" max="10" width="7.7109375" style="159" customWidth="1"/>
    <col min="11" max="11" width="18.140625" style="159" customWidth="1"/>
    <col min="12" max="12" width="15.140625" style="3" customWidth="1"/>
    <col min="13" max="16" width="6.42578125" style="3" customWidth="1"/>
    <col min="17" max="16384" width="9.140625" style="3"/>
  </cols>
  <sheetData>
    <row r="1" spans="1:16" ht="30.75">
      <c r="A1" s="528" t="s">
        <v>144</v>
      </c>
      <c r="B1" s="529"/>
      <c r="C1" s="529"/>
      <c r="D1" s="529"/>
      <c r="E1" s="529"/>
      <c r="F1" s="529"/>
      <c r="G1" s="529"/>
      <c r="H1" s="529"/>
      <c r="I1" s="529"/>
      <c r="J1" s="529"/>
      <c r="K1" s="530" t="s">
        <v>145</v>
      </c>
    </row>
    <row r="2" spans="1:16">
      <c r="A2" s="163"/>
      <c r="B2" s="164"/>
      <c r="C2" s="164"/>
      <c r="D2" s="164"/>
      <c r="E2" s="164"/>
      <c r="F2" s="164"/>
      <c r="G2" s="164"/>
      <c r="H2" s="3"/>
      <c r="I2" s="164"/>
      <c r="J2" s="3"/>
      <c r="K2" s="164"/>
    </row>
    <row r="3" spans="1:16" s="2" customFormat="1" ht="21.75">
      <c r="A3" s="627" t="s">
        <v>251</v>
      </c>
      <c r="B3" s="627"/>
      <c r="C3" s="627"/>
      <c r="D3" s="627"/>
      <c r="E3" s="627"/>
      <c r="F3" s="627"/>
      <c r="G3" s="627"/>
      <c r="H3" s="627"/>
      <c r="I3" s="627"/>
      <c r="J3" s="627"/>
      <c r="K3" s="627"/>
    </row>
    <row r="4" spans="1:16" s="2" customFormat="1" ht="18.75">
      <c r="A4" s="628" t="s">
        <v>473</v>
      </c>
      <c r="B4" s="628"/>
      <c r="C4" s="628"/>
      <c r="D4" s="628"/>
      <c r="E4" s="628"/>
      <c r="F4" s="628"/>
      <c r="G4" s="628"/>
      <c r="H4" s="628"/>
      <c r="I4" s="628"/>
      <c r="J4" s="628"/>
      <c r="K4" s="628"/>
    </row>
    <row r="5" spans="1:16" s="2" customFormat="1" ht="18">
      <c r="A5" s="629" t="s">
        <v>252</v>
      </c>
      <c r="B5" s="629"/>
      <c r="C5" s="629"/>
      <c r="D5" s="629"/>
      <c r="E5" s="629"/>
      <c r="F5" s="629"/>
      <c r="G5" s="629"/>
      <c r="H5" s="629"/>
      <c r="I5" s="629"/>
      <c r="J5" s="629"/>
      <c r="K5" s="629"/>
    </row>
    <row r="6" spans="1:16">
      <c r="A6" s="630" t="s">
        <v>474</v>
      </c>
      <c r="B6" s="630"/>
      <c r="C6" s="630"/>
      <c r="D6" s="630"/>
      <c r="E6" s="630"/>
      <c r="F6" s="630"/>
      <c r="G6" s="630"/>
      <c r="H6" s="630"/>
      <c r="I6" s="630"/>
      <c r="J6" s="630"/>
      <c r="K6" s="630"/>
    </row>
    <row r="7" spans="1:16" s="7" customFormat="1" ht="15.75">
      <c r="A7" s="158" t="s">
        <v>209</v>
      </c>
      <c r="B7" s="158"/>
      <c r="C7" s="158"/>
      <c r="D7" s="158"/>
      <c r="E7" s="158"/>
      <c r="F7" s="158"/>
      <c r="G7" s="158"/>
      <c r="H7" s="158"/>
      <c r="I7" s="158"/>
      <c r="J7" s="158"/>
      <c r="K7" s="8" t="s">
        <v>277</v>
      </c>
      <c r="M7" s="5"/>
      <c r="O7" s="5"/>
      <c r="P7" s="5"/>
    </row>
    <row r="8" spans="1:16" ht="33.75" customHeight="1">
      <c r="A8" s="659" t="s">
        <v>254</v>
      </c>
      <c r="B8" s="633" t="s">
        <v>255</v>
      </c>
      <c r="C8" s="633"/>
      <c r="D8" s="633"/>
      <c r="E8" s="633" t="s">
        <v>258</v>
      </c>
      <c r="F8" s="633"/>
      <c r="G8" s="633"/>
      <c r="H8" s="633" t="s">
        <v>259</v>
      </c>
      <c r="I8" s="633"/>
      <c r="J8" s="633"/>
      <c r="K8" s="634" t="s">
        <v>253</v>
      </c>
    </row>
    <row r="9" spans="1:16" s="9" customFormat="1" ht="33.75" customHeight="1">
      <c r="A9" s="660"/>
      <c r="B9" s="127" t="s">
        <v>256</v>
      </c>
      <c r="C9" s="127" t="s">
        <v>257</v>
      </c>
      <c r="D9" s="127" t="s">
        <v>134</v>
      </c>
      <c r="E9" s="127" t="s">
        <v>256</v>
      </c>
      <c r="F9" s="127" t="s">
        <v>257</v>
      </c>
      <c r="G9" s="127" t="s">
        <v>134</v>
      </c>
      <c r="H9" s="127" t="s">
        <v>256</v>
      </c>
      <c r="I9" s="127" t="s">
        <v>257</v>
      </c>
      <c r="J9" s="127" t="s">
        <v>134</v>
      </c>
      <c r="K9" s="635"/>
      <c r="M9" s="127" t="s">
        <v>256</v>
      </c>
      <c r="N9" s="127" t="s">
        <v>257</v>
      </c>
    </row>
    <row r="10" spans="1:16" s="10" customFormat="1" ht="22.5" customHeight="1" thickBot="1">
      <c r="A10" s="213" t="s">
        <v>57</v>
      </c>
      <c r="B10" s="577">
        <v>691</v>
      </c>
      <c r="C10" s="577">
        <v>676</v>
      </c>
      <c r="D10" s="335">
        <f>B10+C10</f>
        <v>1367</v>
      </c>
      <c r="E10" s="577">
        <v>2681</v>
      </c>
      <c r="F10" s="577">
        <v>2562</v>
      </c>
      <c r="G10" s="335">
        <f>E10+F10</f>
        <v>5243</v>
      </c>
      <c r="H10" s="335">
        <f t="shared" ref="H10:H18" si="0">B10+E10</f>
        <v>3372</v>
      </c>
      <c r="I10" s="335">
        <f t="shared" ref="I10:I18" si="1">C10+F10</f>
        <v>3238</v>
      </c>
      <c r="J10" s="335">
        <f t="shared" ref="J10:J18" si="2">H10+I10</f>
        <v>6610</v>
      </c>
      <c r="K10" s="217" t="s">
        <v>58</v>
      </c>
      <c r="L10" s="81" t="s">
        <v>266</v>
      </c>
      <c r="M10" s="101">
        <f>H10</f>
        <v>3372</v>
      </c>
      <c r="N10" s="101">
        <f>I10</f>
        <v>3238</v>
      </c>
    </row>
    <row r="11" spans="1:16" s="10" customFormat="1" ht="22.5" customHeight="1" thickTop="1" thickBot="1">
      <c r="A11" s="218" t="s">
        <v>59</v>
      </c>
      <c r="B11" s="578">
        <v>68</v>
      </c>
      <c r="C11" s="578">
        <v>82</v>
      </c>
      <c r="D11" s="336">
        <f t="shared" ref="D11:D13" si="3">B11+C11</f>
        <v>150</v>
      </c>
      <c r="E11" s="578">
        <v>38</v>
      </c>
      <c r="F11" s="578">
        <v>34</v>
      </c>
      <c r="G11" s="336">
        <f t="shared" ref="G11:G13" si="4">E11+F11</f>
        <v>72</v>
      </c>
      <c r="H11" s="336">
        <f t="shared" si="0"/>
        <v>106</v>
      </c>
      <c r="I11" s="336">
        <f t="shared" si="1"/>
        <v>116</v>
      </c>
      <c r="J11" s="336">
        <f t="shared" si="2"/>
        <v>222</v>
      </c>
      <c r="K11" s="222" t="s">
        <v>60</v>
      </c>
      <c r="L11" s="81" t="s">
        <v>267</v>
      </c>
      <c r="M11" s="101">
        <f>H11</f>
        <v>106</v>
      </c>
      <c r="N11" s="101">
        <f t="shared" ref="M11:N18" si="5">I11</f>
        <v>116</v>
      </c>
    </row>
    <row r="12" spans="1:16" s="10" customFormat="1" ht="22.5" customHeight="1" thickTop="1" thickBot="1">
      <c r="A12" s="213" t="s">
        <v>61</v>
      </c>
      <c r="B12" s="577">
        <v>4</v>
      </c>
      <c r="C12" s="577">
        <v>4</v>
      </c>
      <c r="D12" s="335">
        <f t="shared" si="3"/>
        <v>8</v>
      </c>
      <c r="E12" s="577">
        <v>5</v>
      </c>
      <c r="F12" s="577">
        <v>4</v>
      </c>
      <c r="G12" s="335">
        <f t="shared" si="4"/>
        <v>9</v>
      </c>
      <c r="H12" s="335">
        <f t="shared" si="0"/>
        <v>9</v>
      </c>
      <c r="I12" s="335">
        <f t="shared" si="1"/>
        <v>8</v>
      </c>
      <c r="J12" s="335">
        <f t="shared" si="2"/>
        <v>17</v>
      </c>
      <c r="K12" s="217" t="s">
        <v>62</v>
      </c>
      <c r="L12" s="81" t="s">
        <v>268</v>
      </c>
      <c r="M12" s="101">
        <f t="shared" si="5"/>
        <v>9</v>
      </c>
      <c r="N12" s="101">
        <f t="shared" si="5"/>
        <v>8</v>
      </c>
    </row>
    <row r="13" spans="1:16" s="10" customFormat="1" ht="22.5" customHeight="1" thickTop="1" thickBot="1">
      <c r="A13" s="218" t="s">
        <v>92</v>
      </c>
      <c r="B13" s="578">
        <v>9</v>
      </c>
      <c r="C13" s="578">
        <v>5</v>
      </c>
      <c r="D13" s="336">
        <f t="shared" si="3"/>
        <v>14</v>
      </c>
      <c r="E13" s="578">
        <v>3</v>
      </c>
      <c r="F13" s="578">
        <v>3</v>
      </c>
      <c r="G13" s="336">
        <f t="shared" si="4"/>
        <v>6</v>
      </c>
      <c r="H13" s="336">
        <f t="shared" si="0"/>
        <v>12</v>
      </c>
      <c r="I13" s="336">
        <f t="shared" si="1"/>
        <v>8</v>
      </c>
      <c r="J13" s="336">
        <f t="shared" si="2"/>
        <v>20</v>
      </c>
      <c r="K13" s="222" t="s">
        <v>63</v>
      </c>
      <c r="L13" s="81" t="s">
        <v>269</v>
      </c>
      <c r="M13" s="101">
        <f t="shared" si="5"/>
        <v>12</v>
      </c>
      <c r="N13" s="101">
        <f t="shared" si="5"/>
        <v>8</v>
      </c>
    </row>
    <row r="14" spans="1:16" s="10" customFormat="1" ht="22.5" customHeight="1" thickTop="1" thickBot="1">
      <c r="A14" s="213" t="s">
        <v>64</v>
      </c>
      <c r="B14" s="577">
        <v>9</v>
      </c>
      <c r="C14" s="577">
        <v>5</v>
      </c>
      <c r="D14" s="335">
        <f>B14+C14</f>
        <v>14</v>
      </c>
      <c r="E14" s="577">
        <v>10</v>
      </c>
      <c r="F14" s="577">
        <v>8</v>
      </c>
      <c r="G14" s="335">
        <f>E14+F14</f>
        <v>18</v>
      </c>
      <c r="H14" s="335">
        <f t="shared" si="0"/>
        <v>19</v>
      </c>
      <c r="I14" s="335">
        <f t="shared" si="1"/>
        <v>13</v>
      </c>
      <c r="J14" s="335">
        <f t="shared" si="2"/>
        <v>32</v>
      </c>
      <c r="K14" s="217" t="s">
        <v>65</v>
      </c>
      <c r="L14" s="81" t="s">
        <v>270</v>
      </c>
      <c r="M14" s="101">
        <f t="shared" si="5"/>
        <v>19</v>
      </c>
      <c r="N14" s="101">
        <f t="shared" si="5"/>
        <v>13</v>
      </c>
    </row>
    <row r="15" spans="1:16" s="10" customFormat="1" ht="22.5" customHeight="1" thickTop="1" thickBot="1">
      <c r="A15" s="218" t="s">
        <v>66</v>
      </c>
      <c r="B15" s="579" t="s">
        <v>439</v>
      </c>
      <c r="C15" s="579" t="s">
        <v>439</v>
      </c>
      <c r="D15" s="336">
        <f t="shared" ref="D15:D18" si="6">B15+C15</f>
        <v>0</v>
      </c>
      <c r="E15" s="578">
        <v>1</v>
      </c>
      <c r="F15" s="579" t="s">
        <v>439</v>
      </c>
      <c r="G15" s="336">
        <f t="shared" ref="G15:G16" si="7">E15+F15</f>
        <v>1</v>
      </c>
      <c r="H15" s="336">
        <f t="shared" si="0"/>
        <v>1</v>
      </c>
      <c r="I15" s="336">
        <f t="shared" si="1"/>
        <v>0</v>
      </c>
      <c r="J15" s="336">
        <f t="shared" si="2"/>
        <v>1</v>
      </c>
      <c r="K15" s="222" t="s">
        <v>67</v>
      </c>
      <c r="L15" s="81" t="s">
        <v>271</v>
      </c>
      <c r="M15" s="101">
        <f t="shared" si="5"/>
        <v>1</v>
      </c>
      <c r="N15" s="101">
        <f>I15</f>
        <v>0</v>
      </c>
    </row>
    <row r="16" spans="1:16" s="10" customFormat="1" ht="22.5" customHeight="1" thickTop="1" thickBot="1">
      <c r="A16" s="213" t="s">
        <v>68</v>
      </c>
      <c r="B16" s="577">
        <v>14</v>
      </c>
      <c r="C16" s="577">
        <v>9</v>
      </c>
      <c r="D16" s="335">
        <f t="shared" si="6"/>
        <v>23</v>
      </c>
      <c r="E16" s="577">
        <v>5</v>
      </c>
      <c r="F16" s="577">
        <v>3</v>
      </c>
      <c r="G16" s="335">
        <f t="shared" si="7"/>
        <v>8</v>
      </c>
      <c r="H16" s="335">
        <f t="shared" si="0"/>
        <v>19</v>
      </c>
      <c r="I16" s="335">
        <f t="shared" si="1"/>
        <v>12</v>
      </c>
      <c r="J16" s="335">
        <f t="shared" si="2"/>
        <v>31</v>
      </c>
      <c r="K16" s="217" t="s">
        <v>69</v>
      </c>
      <c r="L16" s="81" t="s">
        <v>272</v>
      </c>
      <c r="M16" s="101">
        <f t="shared" si="5"/>
        <v>19</v>
      </c>
      <c r="N16" s="101">
        <f>I16</f>
        <v>12</v>
      </c>
    </row>
    <row r="17" spans="1:14" s="10" customFormat="1" ht="22.5" customHeight="1" thickTop="1" thickBot="1">
      <c r="A17" s="218" t="s">
        <v>70</v>
      </c>
      <c r="B17" s="578">
        <v>3</v>
      </c>
      <c r="C17" s="578">
        <v>8</v>
      </c>
      <c r="D17" s="336">
        <f t="shared" si="6"/>
        <v>11</v>
      </c>
      <c r="E17" s="578">
        <v>10</v>
      </c>
      <c r="F17" s="578">
        <v>6</v>
      </c>
      <c r="G17" s="336">
        <f>E17+F17</f>
        <v>16</v>
      </c>
      <c r="H17" s="336">
        <f t="shared" si="0"/>
        <v>13</v>
      </c>
      <c r="I17" s="336">
        <f t="shared" si="1"/>
        <v>14</v>
      </c>
      <c r="J17" s="336">
        <f t="shared" si="2"/>
        <v>27</v>
      </c>
      <c r="K17" s="222" t="s">
        <v>158</v>
      </c>
      <c r="L17" s="81" t="s">
        <v>273</v>
      </c>
      <c r="M17" s="101">
        <f t="shared" si="5"/>
        <v>13</v>
      </c>
      <c r="N17" s="101">
        <f>I17</f>
        <v>14</v>
      </c>
    </row>
    <row r="18" spans="1:14" s="10" customFormat="1" ht="22.5" customHeight="1" thickTop="1">
      <c r="A18" s="263" t="s">
        <v>71</v>
      </c>
      <c r="B18" s="577">
        <v>3</v>
      </c>
      <c r="C18" s="577">
        <v>4</v>
      </c>
      <c r="D18" s="335">
        <f t="shared" si="6"/>
        <v>7</v>
      </c>
      <c r="E18" s="580" t="s">
        <v>439</v>
      </c>
      <c r="F18" s="580" t="s">
        <v>439</v>
      </c>
      <c r="G18" s="337">
        <f>E18+F18</f>
        <v>0</v>
      </c>
      <c r="H18" s="335">
        <f t="shared" si="0"/>
        <v>3</v>
      </c>
      <c r="I18" s="335">
        <f t="shared" si="1"/>
        <v>4</v>
      </c>
      <c r="J18" s="335">
        <f t="shared" si="2"/>
        <v>7</v>
      </c>
      <c r="K18" s="265" t="s">
        <v>288</v>
      </c>
      <c r="L18" s="81" t="s">
        <v>303</v>
      </c>
      <c r="M18" s="101">
        <f t="shared" si="5"/>
        <v>3</v>
      </c>
      <c r="N18" s="101">
        <f>I18</f>
        <v>4</v>
      </c>
    </row>
    <row r="19" spans="1:14" s="10" customFormat="1" ht="22.5" customHeight="1">
      <c r="A19" s="266" t="s">
        <v>11</v>
      </c>
      <c r="B19" s="338">
        <f>SUM(B10:B18)</f>
        <v>801</v>
      </c>
      <c r="C19" s="338">
        <f>SUM(C10:C18)</f>
        <v>793</v>
      </c>
      <c r="D19" s="338">
        <f>SUM(D10:D18)</f>
        <v>1594</v>
      </c>
      <c r="E19" s="338">
        <f>SUM(E10:E18)</f>
        <v>2753</v>
      </c>
      <c r="F19" s="338">
        <f>SUM(F10:F18)</f>
        <v>2620</v>
      </c>
      <c r="G19" s="338">
        <f t="shared" ref="G19" si="8">SUM(G10:G18)</f>
        <v>5373</v>
      </c>
      <c r="H19" s="338">
        <f>SUM(H10:H18)</f>
        <v>3554</v>
      </c>
      <c r="I19" s="338">
        <f>SUM(I10:I18)</f>
        <v>3413</v>
      </c>
      <c r="J19" s="338">
        <f>SUM(J10:J18)</f>
        <v>6967</v>
      </c>
      <c r="K19" s="268" t="s">
        <v>12</v>
      </c>
      <c r="M19" s="10">
        <f>SUM(M10:M18)</f>
        <v>3554</v>
      </c>
      <c r="N19" s="10">
        <f>SUM(N10:N18)</f>
        <v>3413</v>
      </c>
    </row>
    <row r="20" spans="1:14">
      <c r="A20" s="163"/>
      <c r="B20" s="163"/>
      <c r="C20" s="163"/>
      <c r="D20" s="163"/>
      <c r="E20" s="163"/>
      <c r="F20" s="163"/>
      <c r="G20" s="163"/>
      <c r="H20" s="163"/>
      <c r="I20" s="163"/>
      <c r="J20" s="163"/>
      <c r="K20" s="163"/>
      <c r="L20" s="159"/>
      <c r="M20" s="159"/>
    </row>
    <row r="21" spans="1:14">
      <c r="A21" s="163"/>
      <c r="B21" s="163"/>
      <c r="C21" s="163"/>
      <c r="D21" s="163"/>
      <c r="E21" s="163"/>
      <c r="F21" s="163"/>
      <c r="G21" s="163"/>
      <c r="H21" s="163"/>
      <c r="I21" s="163"/>
      <c r="J21" s="163"/>
      <c r="K21" s="163"/>
      <c r="L21" s="159"/>
      <c r="M21" s="159"/>
    </row>
    <row r="22" spans="1:14">
      <c r="A22" s="163"/>
      <c r="B22" s="163"/>
      <c r="C22" s="163"/>
      <c r="D22" s="163"/>
      <c r="E22" s="163"/>
      <c r="F22" s="163"/>
      <c r="G22" s="163"/>
      <c r="H22" s="163"/>
      <c r="I22" s="163"/>
      <c r="J22" s="163"/>
      <c r="K22" s="163"/>
      <c r="L22" s="159"/>
      <c r="M22" s="159"/>
    </row>
    <row r="23" spans="1:14">
      <c r="A23" s="163"/>
      <c r="B23" s="163"/>
      <c r="C23" s="163"/>
      <c r="D23" s="163"/>
      <c r="E23" s="163"/>
      <c r="F23" s="163"/>
      <c r="G23" s="163"/>
      <c r="H23" s="163"/>
      <c r="I23" s="163"/>
      <c r="J23" s="163"/>
      <c r="K23" s="163"/>
    </row>
    <row r="24" spans="1:14">
      <c r="A24" s="163"/>
      <c r="B24" s="163"/>
      <c r="C24" s="163"/>
      <c r="D24" s="163"/>
      <c r="E24" s="163"/>
      <c r="F24" s="163"/>
      <c r="G24" s="163"/>
      <c r="H24" s="163"/>
      <c r="I24" s="163"/>
      <c r="J24" s="163"/>
      <c r="K24" s="163"/>
    </row>
    <row r="25" spans="1:14">
      <c r="A25" s="163"/>
      <c r="B25" s="163"/>
      <c r="C25" s="163"/>
      <c r="D25" s="163"/>
      <c r="E25" s="163"/>
      <c r="F25" s="163"/>
      <c r="G25" s="163"/>
      <c r="H25" s="163"/>
      <c r="I25" s="163"/>
      <c r="J25" s="163"/>
      <c r="K25" s="163"/>
    </row>
    <row r="26" spans="1:14">
      <c r="A26" s="163"/>
      <c r="B26" s="163"/>
      <c r="C26" s="163"/>
      <c r="D26" s="163"/>
      <c r="E26" s="163"/>
      <c r="F26" s="163"/>
      <c r="G26" s="163"/>
      <c r="H26" s="163"/>
      <c r="I26" s="163"/>
      <c r="J26" s="163"/>
      <c r="K26" s="163"/>
    </row>
    <row r="27" spans="1:14">
      <c r="A27" s="163"/>
      <c r="B27" s="163"/>
      <c r="C27" s="163"/>
      <c r="D27" s="163"/>
      <c r="E27" s="163"/>
      <c r="F27" s="163"/>
      <c r="G27" s="163"/>
      <c r="H27" s="163"/>
      <c r="I27" s="163"/>
      <c r="J27" s="163"/>
      <c r="K27" s="163"/>
    </row>
    <row r="28" spans="1:14">
      <c r="A28" s="163"/>
      <c r="B28" s="163"/>
      <c r="C28" s="163"/>
      <c r="D28" s="163"/>
      <c r="E28" s="163"/>
      <c r="F28" s="163"/>
      <c r="G28" s="163"/>
      <c r="H28" s="163"/>
      <c r="I28" s="163"/>
      <c r="J28" s="163"/>
      <c r="K28" s="163"/>
    </row>
    <row r="29" spans="1:14">
      <c r="A29" s="163"/>
      <c r="B29" s="163"/>
      <c r="C29" s="163"/>
      <c r="D29" s="163"/>
      <c r="E29" s="163"/>
      <c r="F29" s="163"/>
      <c r="G29" s="163"/>
      <c r="H29" s="163"/>
      <c r="I29" s="163"/>
      <c r="J29" s="163"/>
      <c r="K29" s="163"/>
    </row>
    <row r="30" spans="1:14">
      <c r="A30" s="163"/>
      <c r="B30" s="163"/>
      <c r="C30" s="163"/>
      <c r="D30" s="163"/>
      <c r="E30" s="163"/>
      <c r="F30" s="163"/>
      <c r="G30" s="163"/>
      <c r="H30" s="163"/>
      <c r="I30" s="163"/>
      <c r="J30" s="163"/>
      <c r="K30" s="163"/>
    </row>
    <row r="31" spans="1:14">
      <c r="A31" s="163"/>
      <c r="B31" s="163"/>
      <c r="C31" s="163"/>
      <c r="D31" s="163"/>
      <c r="E31" s="163"/>
      <c r="F31" s="163"/>
      <c r="G31" s="163"/>
      <c r="H31" s="163"/>
      <c r="I31" s="163"/>
      <c r="J31" s="163"/>
      <c r="K31" s="163"/>
    </row>
    <row r="32" spans="1:14">
      <c r="A32" s="163"/>
      <c r="B32" s="163"/>
      <c r="C32" s="163"/>
      <c r="D32" s="163"/>
      <c r="E32" s="163"/>
      <c r="F32" s="163"/>
      <c r="G32" s="163"/>
      <c r="H32" s="163"/>
      <c r="I32" s="163"/>
      <c r="J32" s="163"/>
      <c r="K32" s="163"/>
    </row>
    <row r="33" spans="1:11">
      <c r="A33" s="163"/>
      <c r="B33" s="163"/>
      <c r="C33" s="163"/>
      <c r="D33" s="163"/>
      <c r="E33" s="163"/>
      <c r="F33" s="163"/>
      <c r="G33" s="163"/>
      <c r="H33" s="163"/>
      <c r="I33" s="163"/>
      <c r="J33" s="163"/>
      <c r="K33" s="163"/>
    </row>
    <row r="34" spans="1:11">
      <c r="A34" s="163"/>
      <c r="B34" s="163"/>
      <c r="C34" s="163"/>
      <c r="D34" s="163"/>
      <c r="E34" s="163"/>
      <c r="F34" s="163"/>
      <c r="G34" s="163"/>
      <c r="H34" s="163"/>
      <c r="I34" s="163"/>
      <c r="J34" s="163"/>
      <c r="K34" s="163"/>
    </row>
    <row r="35" spans="1:11">
      <c r="A35" s="163"/>
      <c r="B35" s="163"/>
      <c r="C35" s="163"/>
      <c r="D35" s="163"/>
      <c r="E35" s="163"/>
      <c r="F35" s="163"/>
      <c r="G35" s="163"/>
      <c r="H35" s="163"/>
      <c r="I35" s="163"/>
      <c r="J35" s="163"/>
      <c r="K35" s="163"/>
    </row>
    <row r="36" spans="1:11">
      <c r="A36" s="163"/>
      <c r="B36" s="163"/>
      <c r="C36" s="163"/>
      <c r="D36" s="163"/>
      <c r="E36" s="163"/>
      <c r="F36" s="163"/>
      <c r="G36" s="163"/>
      <c r="H36" s="163"/>
      <c r="I36" s="163"/>
      <c r="J36" s="163"/>
      <c r="K36" s="163"/>
    </row>
    <row r="37" spans="1:11">
      <c r="A37" s="163"/>
      <c r="B37" s="163"/>
      <c r="C37" s="163"/>
      <c r="D37" s="163"/>
      <c r="E37" s="163"/>
      <c r="F37" s="163"/>
      <c r="G37" s="163"/>
      <c r="H37" s="163"/>
      <c r="I37" s="163"/>
      <c r="J37" s="163"/>
      <c r="K37" s="163"/>
    </row>
    <row r="38" spans="1:11">
      <c r="A38" s="163"/>
      <c r="B38" s="163"/>
      <c r="C38" s="163"/>
      <c r="D38" s="163"/>
      <c r="E38" s="163"/>
      <c r="F38" s="163"/>
      <c r="G38" s="163"/>
      <c r="H38" s="163"/>
      <c r="I38" s="163"/>
      <c r="J38" s="163"/>
      <c r="K38" s="163"/>
    </row>
    <row r="39" spans="1:11">
      <c r="A39" s="163"/>
      <c r="B39" s="163"/>
      <c r="C39" s="163"/>
      <c r="D39" s="163"/>
      <c r="E39" s="163"/>
      <c r="F39" s="163"/>
      <c r="G39" s="163"/>
      <c r="H39" s="163"/>
      <c r="I39" s="163"/>
      <c r="J39" s="163"/>
      <c r="K39" s="163"/>
    </row>
    <row r="40" spans="1:11">
      <c r="A40" s="163"/>
      <c r="B40" s="163"/>
      <c r="C40" s="163"/>
      <c r="D40" s="163"/>
      <c r="E40" s="163"/>
      <c r="F40" s="163"/>
      <c r="G40" s="163"/>
      <c r="H40" s="163"/>
      <c r="I40" s="163"/>
      <c r="J40" s="163"/>
      <c r="K40" s="163"/>
    </row>
    <row r="41" spans="1:11">
      <c r="A41" s="163"/>
      <c r="B41" s="163"/>
      <c r="C41" s="163"/>
      <c r="D41" s="163"/>
      <c r="E41" s="163"/>
      <c r="F41" s="163"/>
      <c r="G41" s="163"/>
      <c r="H41" s="163"/>
      <c r="I41" s="163"/>
      <c r="J41" s="163"/>
      <c r="K41" s="163"/>
    </row>
    <row r="42" spans="1:11">
      <c r="A42" s="163"/>
      <c r="B42" s="163"/>
      <c r="C42" s="163"/>
      <c r="D42" s="163"/>
      <c r="E42" s="163"/>
      <c r="F42" s="163"/>
      <c r="G42" s="163"/>
      <c r="H42" s="163"/>
      <c r="I42" s="163"/>
      <c r="J42" s="163"/>
      <c r="K42" s="163"/>
    </row>
    <row r="43" spans="1:11">
      <c r="A43" s="163"/>
      <c r="B43" s="163"/>
      <c r="C43" s="163"/>
      <c r="D43" s="163"/>
      <c r="E43" s="163"/>
      <c r="F43" s="163"/>
      <c r="G43" s="163"/>
      <c r="H43" s="163"/>
      <c r="I43" s="163"/>
      <c r="J43" s="163"/>
      <c r="K43" s="163"/>
    </row>
    <row r="44" spans="1:11">
      <c r="A44" s="163"/>
      <c r="B44" s="163"/>
      <c r="C44" s="163"/>
      <c r="D44" s="163"/>
      <c r="E44" s="163"/>
      <c r="F44" s="163"/>
      <c r="G44" s="163"/>
      <c r="H44" s="163"/>
      <c r="I44" s="163"/>
      <c r="J44" s="163"/>
      <c r="K44" s="163"/>
    </row>
    <row r="45" spans="1:11">
      <c r="A45" s="163"/>
      <c r="B45" s="163"/>
      <c r="C45" s="163"/>
      <c r="D45" s="163"/>
      <c r="E45" s="163"/>
      <c r="F45" s="163"/>
      <c r="G45" s="163"/>
      <c r="H45" s="163"/>
      <c r="I45" s="163"/>
      <c r="J45" s="163"/>
      <c r="K45" s="163"/>
    </row>
    <row r="46" spans="1:11">
      <c r="A46" s="163"/>
      <c r="B46" s="163"/>
      <c r="C46" s="163"/>
      <c r="D46" s="163"/>
      <c r="E46" s="163"/>
      <c r="F46" s="163"/>
      <c r="G46" s="163"/>
      <c r="H46" s="163"/>
      <c r="I46" s="163"/>
      <c r="J46" s="163"/>
      <c r="K46" s="163"/>
    </row>
    <row r="47" spans="1:11">
      <c r="A47" s="163"/>
      <c r="B47" s="163"/>
      <c r="C47" s="163"/>
      <c r="D47" s="163"/>
      <c r="E47" s="163"/>
      <c r="F47" s="163"/>
      <c r="G47" s="163"/>
      <c r="H47" s="163"/>
      <c r="I47" s="163"/>
      <c r="J47" s="163"/>
      <c r="K47" s="163"/>
    </row>
    <row r="48" spans="1:11">
      <c r="A48" s="163"/>
      <c r="B48" s="163"/>
      <c r="C48" s="163"/>
      <c r="D48" s="163"/>
      <c r="E48" s="163"/>
      <c r="F48" s="163"/>
      <c r="G48" s="163"/>
      <c r="H48" s="163"/>
      <c r="I48" s="163"/>
      <c r="J48" s="163"/>
      <c r="K48" s="163"/>
    </row>
    <row r="49" spans="1:11">
      <c r="A49" s="163"/>
      <c r="B49" s="163"/>
      <c r="C49" s="163"/>
      <c r="D49" s="163"/>
      <c r="E49" s="163"/>
      <c r="F49" s="163"/>
      <c r="G49" s="163"/>
      <c r="H49" s="163"/>
      <c r="I49" s="163"/>
      <c r="J49" s="163"/>
      <c r="K49" s="163"/>
    </row>
    <row r="50" spans="1:11">
      <c r="A50" s="163"/>
      <c r="B50" s="163"/>
      <c r="C50" s="163"/>
      <c r="D50" s="163"/>
      <c r="E50" s="163"/>
      <c r="F50" s="163"/>
      <c r="G50" s="163"/>
      <c r="H50" s="163"/>
      <c r="I50" s="163"/>
      <c r="J50" s="163"/>
      <c r="K50" s="163"/>
    </row>
    <row r="51" spans="1:11" ht="16.5" customHeight="1">
      <c r="A51" s="163"/>
      <c r="B51" s="163"/>
      <c r="C51" s="163"/>
      <c r="D51" s="163"/>
      <c r="E51" s="163"/>
      <c r="F51" s="163"/>
      <c r="G51" s="163"/>
      <c r="H51" s="163"/>
      <c r="I51" s="163"/>
      <c r="J51" s="163"/>
      <c r="K51" s="163"/>
    </row>
    <row r="52" spans="1:11">
      <c r="A52" s="163"/>
      <c r="B52" s="163"/>
      <c r="C52" s="163"/>
      <c r="D52" s="163"/>
      <c r="E52" s="163"/>
      <c r="F52" s="163"/>
      <c r="G52" s="163"/>
      <c r="H52" s="163"/>
      <c r="I52" s="163"/>
      <c r="J52" s="163"/>
      <c r="K52" s="163"/>
    </row>
  </sheetData>
  <mergeCells count="9">
    <mergeCell ref="A3:K3"/>
    <mergeCell ref="A4:K4"/>
    <mergeCell ref="A5:K5"/>
    <mergeCell ref="A6:K6"/>
    <mergeCell ref="A8:A9"/>
    <mergeCell ref="B8:D8"/>
    <mergeCell ref="E8:G8"/>
    <mergeCell ref="H8:J8"/>
    <mergeCell ref="K8:K9"/>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19"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S45"/>
  <sheetViews>
    <sheetView rightToLeft="1" view="pageBreakPreview" topLeftCell="A16" zoomScaleNormal="100" zoomScaleSheetLayoutView="100" workbookViewId="0">
      <selection activeCell="P36" sqref="P36"/>
    </sheetView>
  </sheetViews>
  <sheetFormatPr defaultColWidth="9.140625" defaultRowHeight="12.75"/>
  <cols>
    <col min="1" max="1" width="17.5703125" style="159" customWidth="1"/>
    <col min="2" max="2" width="8.85546875" style="159" customWidth="1"/>
    <col min="3" max="3" width="7.5703125" style="159" customWidth="1"/>
    <col min="4" max="4" width="8.42578125" style="159" customWidth="1"/>
    <col min="5" max="5" width="6.42578125" style="159" customWidth="1"/>
    <col min="6" max="6" width="8.85546875" style="159" customWidth="1"/>
    <col min="7" max="7" width="7.5703125" style="159" customWidth="1"/>
    <col min="8" max="8" width="7.85546875" style="159" customWidth="1"/>
    <col min="9" max="9" width="6.42578125" style="159" customWidth="1"/>
    <col min="10" max="10" width="8.140625" style="159" customWidth="1"/>
    <col min="11" max="11" width="7.5703125" style="159" customWidth="1"/>
    <col min="12" max="12" width="8" style="159" customWidth="1"/>
    <col min="13" max="13" width="6.42578125" style="159" customWidth="1"/>
    <col min="14" max="14" width="19.85546875" style="159" customWidth="1"/>
    <col min="15" max="15" width="15.140625" style="3" customWidth="1"/>
    <col min="16" max="19" width="6.42578125" style="3" customWidth="1"/>
    <col min="20" max="16384" width="9.140625" style="3"/>
  </cols>
  <sheetData>
    <row r="1" spans="1:19" ht="30.75">
      <c r="A1" s="528" t="s">
        <v>144</v>
      </c>
      <c r="B1" s="528"/>
      <c r="C1" s="528"/>
      <c r="D1" s="528"/>
      <c r="E1" s="528"/>
      <c r="F1" s="529"/>
      <c r="G1" s="529"/>
      <c r="H1" s="529"/>
      <c r="I1" s="529"/>
      <c r="J1" s="529"/>
      <c r="K1" s="529"/>
      <c r="L1" s="529"/>
      <c r="M1" s="529"/>
      <c r="N1" s="530" t="s">
        <v>145</v>
      </c>
    </row>
    <row r="2" spans="1:19">
      <c r="A2" s="163"/>
      <c r="B2" s="163"/>
      <c r="C2" s="163"/>
      <c r="D2" s="163"/>
      <c r="E2" s="163"/>
      <c r="F2" s="164"/>
      <c r="G2" s="164"/>
      <c r="H2" s="164"/>
      <c r="I2" s="164"/>
      <c r="J2" s="164"/>
      <c r="K2" s="164"/>
      <c r="L2" s="164"/>
      <c r="M2" s="164"/>
      <c r="N2" s="164"/>
      <c r="O2" s="164"/>
    </row>
    <row r="3" spans="1:19" s="2" customFormat="1" ht="21.75">
      <c r="A3" s="627" t="s">
        <v>245</v>
      </c>
      <c r="B3" s="627"/>
      <c r="C3" s="627"/>
      <c r="D3" s="627"/>
      <c r="E3" s="627"/>
      <c r="F3" s="627"/>
      <c r="G3" s="627"/>
      <c r="H3" s="627"/>
      <c r="I3" s="627"/>
      <c r="J3" s="627"/>
      <c r="K3" s="627"/>
      <c r="L3" s="627"/>
      <c r="M3" s="627"/>
      <c r="N3" s="627"/>
    </row>
    <row r="4" spans="1:19" s="2" customFormat="1" ht="18.75">
      <c r="A4" s="628" t="s">
        <v>484</v>
      </c>
      <c r="B4" s="628"/>
      <c r="C4" s="628"/>
      <c r="D4" s="628"/>
      <c r="E4" s="628"/>
      <c r="F4" s="628"/>
      <c r="G4" s="628"/>
      <c r="H4" s="628"/>
      <c r="I4" s="628"/>
      <c r="J4" s="628"/>
      <c r="K4" s="628"/>
      <c r="L4" s="628"/>
      <c r="M4" s="628"/>
      <c r="N4" s="628"/>
    </row>
    <row r="5" spans="1:19" s="2" customFormat="1" ht="18">
      <c r="A5" s="629" t="s">
        <v>347</v>
      </c>
      <c r="B5" s="629"/>
      <c r="C5" s="629"/>
      <c r="D5" s="629"/>
      <c r="E5" s="629"/>
      <c r="F5" s="629"/>
      <c r="G5" s="629"/>
      <c r="H5" s="629"/>
      <c r="I5" s="629"/>
      <c r="J5" s="629"/>
      <c r="K5" s="629"/>
      <c r="L5" s="629"/>
      <c r="M5" s="629"/>
      <c r="N5" s="629"/>
    </row>
    <row r="6" spans="1:19">
      <c r="A6" s="630" t="s">
        <v>485</v>
      </c>
      <c r="B6" s="630"/>
      <c r="C6" s="630"/>
      <c r="D6" s="630"/>
      <c r="E6" s="630"/>
      <c r="F6" s="630"/>
      <c r="G6" s="630"/>
      <c r="H6" s="630"/>
      <c r="I6" s="630"/>
      <c r="J6" s="630"/>
      <c r="K6" s="630"/>
      <c r="L6" s="630"/>
      <c r="M6" s="630"/>
      <c r="N6" s="630"/>
    </row>
    <row r="7" spans="1:19" s="7" customFormat="1" ht="15.75">
      <c r="A7" s="158" t="s">
        <v>362</v>
      </c>
      <c r="B7" s="158"/>
      <c r="C7" s="158"/>
      <c r="D7" s="158"/>
      <c r="E7" s="158"/>
      <c r="F7" s="158"/>
      <c r="G7" s="158"/>
      <c r="H7" s="158"/>
      <c r="I7" s="158"/>
      <c r="J7" s="158"/>
      <c r="K7" s="158"/>
      <c r="L7" s="158"/>
      <c r="M7" s="158"/>
      <c r="N7" s="8" t="s">
        <v>361</v>
      </c>
      <c r="P7" s="5"/>
      <c r="R7" s="5"/>
      <c r="S7" s="5"/>
    </row>
    <row r="8" spans="1:19" ht="42.75" customHeight="1">
      <c r="A8" s="701" t="s">
        <v>157</v>
      </c>
      <c r="B8" s="633" t="s">
        <v>483</v>
      </c>
      <c r="C8" s="633"/>
      <c r="D8" s="633"/>
      <c r="E8" s="633"/>
      <c r="F8" s="633" t="s">
        <v>443</v>
      </c>
      <c r="G8" s="633"/>
      <c r="H8" s="633"/>
      <c r="I8" s="633"/>
      <c r="J8" s="633" t="s">
        <v>460</v>
      </c>
      <c r="K8" s="633"/>
      <c r="L8" s="633"/>
      <c r="M8" s="633"/>
      <c r="N8" s="703" t="s">
        <v>156</v>
      </c>
    </row>
    <row r="9" spans="1:19" s="9" customFormat="1" ht="41.25" customHeight="1">
      <c r="A9" s="702"/>
      <c r="B9" s="160" t="s">
        <v>163</v>
      </c>
      <c r="C9" s="160" t="s">
        <v>162</v>
      </c>
      <c r="D9" s="161" t="s">
        <v>161</v>
      </c>
      <c r="E9" s="161" t="s">
        <v>456</v>
      </c>
      <c r="F9" s="160" t="s">
        <v>163</v>
      </c>
      <c r="G9" s="160" t="s">
        <v>162</v>
      </c>
      <c r="H9" s="161" t="s">
        <v>161</v>
      </c>
      <c r="I9" s="161" t="s">
        <v>456</v>
      </c>
      <c r="J9" s="160" t="s">
        <v>163</v>
      </c>
      <c r="K9" s="160" t="s">
        <v>162</v>
      </c>
      <c r="L9" s="161" t="s">
        <v>161</v>
      </c>
      <c r="M9" s="161" t="s">
        <v>456</v>
      </c>
      <c r="N9" s="704"/>
    </row>
    <row r="10" spans="1:19" s="10" customFormat="1" ht="30" customHeight="1" thickBot="1">
      <c r="A10" s="193" t="s">
        <v>14</v>
      </c>
      <c r="B10" s="43">
        <v>862</v>
      </c>
      <c r="C10" s="43">
        <v>833</v>
      </c>
      <c r="D10" s="194">
        <f t="shared" ref="D10:D15" si="0">B10+C10</f>
        <v>1695</v>
      </c>
      <c r="E10" s="195">
        <f>(D10/$D$16)*100</f>
        <v>24.022108843537417</v>
      </c>
      <c r="F10" s="43">
        <v>754</v>
      </c>
      <c r="G10" s="43">
        <v>746</v>
      </c>
      <c r="H10" s="194">
        <f t="shared" ref="H10:H15" si="1">F10+G10</f>
        <v>1500</v>
      </c>
      <c r="I10" s="195">
        <f>(H10/$H$16)*100</f>
        <v>21.210407239819006</v>
      </c>
      <c r="J10" s="43">
        <v>801</v>
      </c>
      <c r="K10" s="43">
        <v>793</v>
      </c>
      <c r="L10" s="194">
        <f t="shared" ref="L10:L15" si="2">J10+K10</f>
        <v>1594</v>
      </c>
      <c r="M10" s="195">
        <f t="shared" ref="M10:M15" si="3">(L10/$L$16)*100</f>
        <v>22.879288072341037</v>
      </c>
      <c r="N10" s="196" t="s">
        <v>285</v>
      </c>
      <c r="P10" s="81" t="s">
        <v>297</v>
      </c>
      <c r="Q10" s="10">
        <f>L10</f>
        <v>1594</v>
      </c>
      <c r="R10" s="177">
        <f>Q10/Q16%</f>
        <v>22.879288072341037</v>
      </c>
    </row>
    <row r="11" spans="1:19" s="10" customFormat="1" ht="30" customHeight="1" thickTop="1" thickBot="1">
      <c r="A11" s="197" t="s">
        <v>149</v>
      </c>
      <c r="B11" s="44">
        <v>74</v>
      </c>
      <c r="C11" s="44">
        <v>61</v>
      </c>
      <c r="D11" s="198">
        <f t="shared" si="0"/>
        <v>135</v>
      </c>
      <c r="E11" s="199">
        <f t="shared" ref="E11:E15" si="4">(D11/$D$16)*100</f>
        <v>1.9132653061224489</v>
      </c>
      <c r="F11" s="44">
        <v>54</v>
      </c>
      <c r="G11" s="44">
        <v>52</v>
      </c>
      <c r="H11" s="198">
        <f t="shared" si="1"/>
        <v>106</v>
      </c>
      <c r="I11" s="199">
        <f t="shared" ref="I11:I15" si="5">(H11/$H$16)*100</f>
        <v>1.498868778280543</v>
      </c>
      <c r="J11" s="44">
        <v>54</v>
      </c>
      <c r="K11" s="44">
        <v>54</v>
      </c>
      <c r="L11" s="198">
        <f t="shared" si="2"/>
        <v>108</v>
      </c>
      <c r="M11" s="199">
        <f t="shared" si="3"/>
        <v>1.5501650638725419</v>
      </c>
      <c r="N11" s="200" t="s">
        <v>15</v>
      </c>
      <c r="P11" s="81" t="s">
        <v>261</v>
      </c>
      <c r="Q11" s="10">
        <f t="shared" ref="Q11:Q15" si="6">L11</f>
        <v>108</v>
      </c>
      <c r="R11" s="177">
        <f>Q11/Q16%</f>
        <v>1.5501650638725419</v>
      </c>
    </row>
    <row r="12" spans="1:19" s="10" customFormat="1" ht="30" customHeight="1" thickTop="1" thickBot="1">
      <c r="A12" s="201" t="s">
        <v>16</v>
      </c>
      <c r="B12" s="45">
        <v>1288</v>
      </c>
      <c r="C12" s="45">
        <v>1199</v>
      </c>
      <c r="D12" s="194">
        <f t="shared" si="0"/>
        <v>2487</v>
      </c>
      <c r="E12" s="195">
        <f t="shared" si="4"/>
        <v>35.246598639455783</v>
      </c>
      <c r="F12" s="45">
        <v>1381</v>
      </c>
      <c r="G12" s="45">
        <v>1313</v>
      </c>
      <c r="H12" s="194">
        <f t="shared" si="1"/>
        <v>2694</v>
      </c>
      <c r="I12" s="195">
        <f t="shared" si="5"/>
        <v>38.093891402714931</v>
      </c>
      <c r="J12" s="45">
        <v>1169</v>
      </c>
      <c r="K12" s="45">
        <v>1202</v>
      </c>
      <c r="L12" s="194">
        <f t="shared" si="2"/>
        <v>2371</v>
      </c>
      <c r="M12" s="195">
        <f t="shared" si="3"/>
        <v>34.031864504090713</v>
      </c>
      <c r="N12" s="202" t="s">
        <v>17</v>
      </c>
      <c r="P12" s="81" t="s">
        <v>262</v>
      </c>
      <c r="Q12" s="10">
        <f t="shared" si="6"/>
        <v>2371</v>
      </c>
      <c r="R12" s="177">
        <f>Q12/Q16%</f>
        <v>34.031864504090713</v>
      </c>
    </row>
    <row r="13" spans="1:19" s="10" customFormat="1" ht="30" customHeight="1" thickTop="1" thickBot="1">
      <c r="A13" s="197" t="s">
        <v>18</v>
      </c>
      <c r="B13" s="44">
        <v>1182</v>
      </c>
      <c r="C13" s="44">
        <v>1149</v>
      </c>
      <c r="D13" s="198">
        <f t="shared" si="0"/>
        <v>2331</v>
      </c>
      <c r="E13" s="199">
        <f t="shared" si="4"/>
        <v>33.035714285714285</v>
      </c>
      <c r="F13" s="44">
        <v>1190</v>
      </c>
      <c r="G13" s="44">
        <v>1165</v>
      </c>
      <c r="H13" s="198">
        <f t="shared" si="1"/>
        <v>2355</v>
      </c>
      <c r="I13" s="199">
        <f t="shared" si="5"/>
        <v>33.300339366515836</v>
      </c>
      <c r="J13" s="44">
        <v>1324</v>
      </c>
      <c r="K13" s="44">
        <v>1173</v>
      </c>
      <c r="L13" s="198">
        <f t="shared" si="2"/>
        <v>2497</v>
      </c>
      <c r="M13" s="199">
        <f t="shared" si="3"/>
        <v>35.84039041194201</v>
      </c>
      <c r="N13" s="200" t="s">
        <v>19</v>
      </c>
      <c r="P13" s="81" t="s">
        <v>263</v>
      </c>
      <c r="Q13" s="10">
        <f t="shared" si="6"/>
        <v>2497</v>
      </c>
      <c r="R13" s="177">
        <f>Q13/Q16%</f>
        <v>35.84039041194201</v>
      </c>
    </row>
    <row r="14" spans="1:19" s="10" customFormat="1" ht="30" customHeight="1" thickTop="1" thickBot="1">
      <c r="A14" s="201" t="s">
        <v>20</v>
      </c>
      <c r="B14" s="45">
        <v>84</v>
      </c>
      <c r="C14" s="45">
        <v>63</v>
      </c>
      <c r="D14" s="194">
        <f t="shared" si="0"/>
        <v>147</v>
      </c>
      <c r="E14" s="195">
        <f t="shared" si="4"/>
        <v>2.083333333333333</v>
      </c>
      <c r="F14" s="45">
        <v>63</v>
      </c>
      <c r="G14" s="45">
        <v>70</v>
      </c>
      <c r="H14" s="194">
        <f t="shared" si="1"/>
        <v>133</v>
      </c>
      <c r="I14" s="195">
        <f t="shared" si="5"/>
        <v>1.880656108597285</v>
      </c>
      <c r="J14" s="45">
        <v>68</v>
      </c>
      <c r="K14" s="45">
        <v>62</v>
      </c>
      <c r="L14" s="194">
        <f t="shared" si="2"/>
        <v>130</v>
      </c>
      <c r="M14" s="195">
        <f t="shared" si="3"/>
        <v>1.8659394287354671</v>
      </c>
      <c r="N14" s="202" t="s">
        <v>21</v>
      </c>
      <c r="P14" s="81" t="s">
        <v>264</v>
      </c>
      <c r="Q14" s="10">
        <f t="shared" si="6"/>
        <v>130</v>
      </c>
      <c r="R14" s="177">
        <f>Q14/Q16%</f>
        <v>1.8659394287354671</v>
      </c>
    </row>
    <row r="15" spans="1:19" s="10" customFormat="1" ht="30" customHeight="1" thickTop="1">
      <c r="A15" s="203" t="s">
        <v>22</v>
      </c>
      <c r="B15" s="162">
        <v>123</v>
      </c>
      <c r="C15" s="162">
        <v>138</v>
      </c>
      <c r="D15" s="198">
        <f t="shared" si="0"/>
        <v>261</v>
      </c>
      <c r="E15" s="199">
        <f t="shared" si="4"/>
        <v>3.6989795918367347</v>
      </c>
      <c r="F15" s="162">
        <v>151</v>
      </c>
      <c r="G15" s="162">
        <v>133</v>
      </c>
      <c r="H15" s="198">
        <f t="shared" si="1"/>
        <v>284</v>
      </c>
      <c r="I15" s="199">
        <f t="shared" si="5"/>
        <v>4.0158371040723981</v>
      </c>
      <c r="J15" s="162">
        <v>138</v>
      </c>
      <c r="K15" s="162">
        <v>129</v>
      </c>
      <c r="L15" s="198">
        <f t="shared" si="2"/>
        <v>267</v>
      </c>
      <c r="M15" s="199">
        <f t="shared" si="3"/>
        <v>3.832352519018229</v>
      </c>
      <c r="N15" s="204" t="s">
        <v>23</v>
      </c>
      <c r="P15" s="81" t="s">
        <v>265</v>
      </c>
      <c r="Q15" s="10">
        <f t="shared" si="6"/>
        <v>267</v>
      </c>
      <c r="R15" s="177">
        <f>Q15/Q16%</f>
        <v>3.8323525190182286</v>
      </c>
    </row>
    <row r="16" spans="1:19" s="10" customFormat="1" ht="30" customHeight="1">
      <c r="A16" s="205" t="s">
        <v>24</v>
      </c>
      <c r="B16" s="206">
        <f t="shared" ref="B16:D16" si="7">SUM(B10:B15)</f>
        <v>3613</v>
      </c>
      <c r="C16" s="206">
        <f t="shared" si="7"/>
        <v>3443</v>
      </c>
      <c r="D16" s="206">
        <f t="shared" si="7"/>
        <v>7056</v>
      </c>
      <c r="E16" s="206">
        <f>SUM(E10:E15)</f>
        <v>100</v>
      </c>
      <c r="F16" s="206">
        <f t="shared" ref="F16:H16" si="8">SUM(F10:F15)</f>
        <v>3593</v>
      </c>
      <c r="G16" s="206">
        <f t="shared" si="8"/>
        <v>3479</v>
      </c>
      <c r="H16" s="206">
        <f t="shared" si="8"/>
        <v>7072</v>
      </c>
      <c r="I16" s="206">
        <f>SUM(I10:I15)</f>
        <v>99.999999999999986</v>
      </c>
      <c r="J16" s="206">
        <f>SUM(J10:J15)</f>
        <v>3554</v>
      </c>
      <c r="K16" s="206">
        <f>SUM(K10:K15)</f>
        <v>3413</v>
      </c>
      <c r="L16" s="206">
        <f>SUM(L10:L15)</f>
        <v>6967</v>
      </c>
      <c r="M16" s="206">
        <f>SUM(M10:M15)</f>
        <v>100</v>
      </c>
      <c r="N16" s="207" t="s">
        <v>25</v>
      </c>
      <c r="Q16" s="10">
        <f>SUM(Q10:Q15)</f>
        <v>6967</v>
      </c>
      <c r="R16" s="177">
        <f>Q16/Q16%</f>
        <v>100</v>
      </c>
    </row>
    <row r="17" spans="1:16">
      <c r="A17" s="163"/>
      <c r="B17" s="163"/>
      <c r="C17" s="163"/>
      <c r="D17" s="163"/>
      <c r="E17" s="163"/>
      <c r="F17" s="163"/>
      <c r="G17" s="163"/>
      <c r="H17" s="163"/>
      <c r="I17" s="163"/>
      <c r="J17" s="163"/>
      <c r="K17" s="163"/>
      <c r="L17" s="163"/>
      <c r="M17" s="163"/>
      <c r="N17" s="163"/>
      <c r="O17" s="159"/>
      <c r="P17" s="159"/>
    </row>
    <row r="18" spans="1:16">
      <c r="A18" s="163"/>
      <c r="B18" s="163"/>
      <c r="C18" s="163"/>
      <c r="D18" s="163"/>
      <c r="E18" s="163"/>
      <c r="F18" s="163"/>
      <c r="G18" s="163"/>
      <c r="H18" s="163"/>
      <c r="I18" s="163"/>
      <c r="J18" s="163"/>
      <c r="K18" s="163"/>
      <c r="L18" s="163"/>
      <c r="M18" s="163"/>
      <c r="N18" s="163"/>
    </row>
    <row r="19" spans="1:16">
      <c r="A19" s="163"/>
      <c r="B19" s="163"/>
      <c r="C19" s="163"/>
      <c r="D19" s="163"/>
      <c r="E19" s="163"/>
      <c r="F19" s="163"/>
      <c r="G19" s="163"/>
      <c r="H19" s="163"/>
      <c r="I19" s="163"/>
      <c r="J19" s="163"/>
      <c r="K19" s="163"/>
      <c r="L19" s="163"/>
      <c r="M19" s="163"/>
      <c r="N19" s="163"/>
    </row>
    <row r="20" spans="1:16">
      <c r="A20" s="163"/>
      <c r="B20" s="163"/>
      <c r="C20" s="163"/>
      <c r="D20" s="163"/>
      <c r="E20" s="163"/>
      <c r="F20" s="163"/>
      <c r="G20" s="163"/>
      <c r="H20" s="163"/>
      <c r="I20" s="163"/>
      <c r="J20" s="163"/>
      <c r="K20" s="163"/>
      <c r="L20" s="163"/>
      <c r="M20" s="163"/>
      <c r="N20" s="163"/>
    </row>
    <row r="21" spans="1:16">
      <c r="A21" s="163"/>
      <c r="B21" s="163"/>
      <c r="C21" s="163"/>
      <c r="D21" s="163"/>
      <c r="E21" s="163"/>
      <c r="F21" s="163"/>
      <c r="G21" s="163"/>
      <c r="H21" s="163"/>
      <c r="I21" s="163"/>
      <c r="J21" s="163"/>
      <c r="K21" s="163"/>
      <c r="L21" s="163"/>
      <c r="M21" s="163"/>
      <c r="N21" s="163"/>
    </row>
    <row r="22" spans="1:16">
      <c r="A22" s="163"/>
      <c r="B22" s="163"/>
      <c r="C22" s="163"/>
      <c r="D22" s="163"/>
      <c r="E22" s="163"/>
      <c r="F22" s="163"/>
      <c r="G22" s="163"/>
      <c r="H22" s="163"/>
      <c r="I22" s="163"/>
      <c r="J22" s="163"/>
      <c r="K22" s="163"/>
      <c r="L22" s="163"/>
      <c r="M22" s="163"/>
      <c r="N22" s="163"/>
    </row>
    <row r="23" spans="1:16">
      <c r="A23" s="163"/>
      <c r="B23" s="163"/>
      <c r="C23" s="163"/>
      <c r="D23" s="163"/>
      <c r="E23" s="163"/>
      <c r="F23" s="163"/>
      <c r="G23" s="163"/>
      <c r="H23" s="163"/>
      <c r="I23" s="163"/>
      <c r="J23" s="163"/>
      <c r="K23" s="163"/>
      <c r="L23" s="163"/>
      <c r="M23" s="163"/>
      <c r="N23" s="163"/>
    </row>
    <row r="24" spans="1:16">
      <c r="A24" s="163"/>
      <c r="B24" s="163"/>
      <c r="C24" s="163"/>
      <c r="D24" s="163"/>
      <c r="E24" s="163"/>
      <c r="F24" s="163"/>
      <c r="G24" s="163"/>
      <c r="H24" s="163"/>
      <c r="I24" s="163"/>
      <c r="J24" s="163"/>
      <c r="K24" s="163"/>
      <c r="L24" s="163"/>
      <c r="M24" s="163"/>
      <c r="N24" s="163"/>
    </row>
    <row r="25" spans="1:16">
      <c r="A25" s="163"/>
      <c r="B25" s="163"/>
      <c r="C25" s="163"/>
      <c r="D25" s="163"/>
      <c r="E25" s="163"/>
      <c r="F25" s="163"/>
      <c r="G25" s="163"/>
      <c r="H25" s="163"/>
      <c r="I25" s="163"/>
      <c r="J25" s="163"/>
      <c r="K25" s="163"/>
      <c r="L25" s="163"/>
      <c r="M25" s="163"/>
      <c r="N25" s="163"/>
    </row>
    <row r="26" spans="1:16">
      <c r="A26" s="163"/>
      <c r="B26" s="163"/>
      <c r="C26" s="163"/>
      <c r="D26" s="163"/>
      <c r="E26" s="163"/>
      <c r="F26" s="163"/>
      <c r="G26" s="163"/>
      <c r="H26" s="163"/>
      <c r="I26" s="163"/>
      <c r="J26" s="163"/>
      <c r="K26" s="163"/>
      <c r="L26" s="163"/>
      <c r="M26" s="163"/>
      <c r="N26" s="163"/>
    </row>
    <row r="27" spans="1:16">
      <c r="A27" s="163"/>
      <c r="B27" s="163"/>
      <c r="C27" s="163"/>
      <c r="D27" s="163"/>
      <c r="E27" s="163"/>
      <c r="F27" s="163"/>
      <c r="G27" s="163"/>
      <c r="H27" s="163"/>
      <c r="I27" s="163"/>
      <c r="J27" s="163"/>
      <c r="K27" s="163"/>
      <c r="L27" s="163"/>
      <c r="M27" s="163"/>
      <c r="N27" s="163"/>
    </row>
    <row r="28" spans="1:16">
      <c r="A28" s="163"/>
      <c r="B28" s="163"/>
      <c r="C28" s="163"/>
      <c r="D28" s="163"/>
      <c r="E28" s="163"/>
      <c r="F28" s="163"/>
      <c r="G28" s="163"/>
      <c r="H28" s="163"/>
      <c r="I28" s="163"/>
      <c r="J28" s="163"/>
      <c r="K28" s="163"/>
      <c r="L28" s="163"/>
      <c r="M28" s="163"/>
      <c r="N28" s="163"/>
    </row>
    <row r="29" spans="1:16">
      <c r="A29" s="163"/>
      <c r="B29" s="163"/>
      <c r="C29" s="163"/>
      <c r="D29" s="163"/>
      <c r="E29" s="163"/>
      <c r="F29" s="163"/>
      <c r="G29" s="163"/>
      <c r="H29" s="163"/>
      <c r="I29" s="163"/>
      <c r="J29" s="163"/>
      <c r="K29" s="163"/>
      <c r="L29" s="163"/>
      <c r="M29" s="163"/>
      <c r="N29" s="163"/>
    </row>
    <row r="30" spans="1:16">
      <c r="A30" s="163"/>
      <c r="B30" s="163"/>
      <c r="C30" s="163"/>
      <c r="D30" s="163"/>
      <c r="E30" s="163"/>
      <c r="F30" s="163"/>
      <c r="G30" s="163"/>
      <c r="H30" s="163"/>
      <c r="I30" s="163"/>
      <c r="J30" s="163"/>
      <c r="K30" s="163"/>
      <c r="L30" s="163"/>
      <c r="M30" s="163"/>
      <c r="N30" s="163"/>
    </row>
    <row r="31" spans="1:16">
      <c r="A31" s="163"/>
      <c r="B31" s="163"/>
      <c r="C31" s="163"/>
      <c r="D31" s="163"/>
      <c r="E31" s="163"/>
      <c r="F31" s="163"/>
      <c r="G31" s="163"/>
      <c r="H31" s="163"/>
      <c r="I31" s="163"/>
      <c r="J31" s="163"/>
      <c r="K31" s="163"/>
      <c r="L31" s="163"/>
      <c r="M31" s="163"/>
      <c r="N31" s="163"/>
    </row>
    <row r="32" spans="1:16">
      <c r="A32" s="163"/>
      <c r="B32" s="163"/>
      <c r="C32" s="163"/>
      <c r="D32" s="163"/>
      <c r="E32" s="163"/>
      <c r="F32" s="163"/>
      <c r="G32" s="163"/>
      <c r="H32" s="163"/>
      <c r="I32" s="163"/>
      <c r="J32" s="163"/>
      <c r="K32" s="163"/>
      <c r="L32" s="163"/>
      <c r="M32" s="163"/>
      <c r="N32" s="163"/>
    </row>
    <row r="33" spans="1:14">
      <c r="A33" s="163"/>
      <c r="B33" s="163"/>
      <c r="C33" s="163"/>
      <c r="D33" s="163"/>
      <c r="E33" s="163"/>
      <c r="F33" s="163"/>
      <c r="G33" s="163"/>
      <c r="H33" s="163"/>
      <c r="I33" s="163"/>
      <c r="J33" s="163"/>
      <c r="K33" s="163"/>
      <c r="L33" s="163"/>
      <c r="M33" s="163"/>
      <c r="N33" s="163"/>
    </row>
    <row r="34" spans="1:14">
      <c r="A34" s="163"/>
      <c r="B34" s="163"/>
      <c r="C34" s="163"/>
      <c r="D34" s="163"/>
      <c r="E34" s="163"/>
      <c r="F34" s="163"/>
      <c r="G34" s="163"/>
      <c r="H34" s="163"/>
      <c r="I34" s="163"/>
      <c r="J34" s="163"/>
      <c r="K34" s="163"/>
      <c r="L34" s="163"/>
      <c r="M34" s="163"/>
      <c r="N34" s="163"/>
    </row>
    <row r="35" spans="1:14">
      <c r="A35" s="163"/>
      <c r="B35" s="163"/>
      <c r="C35" s="163"/>
      <c r="D35" s="163"/>
      <c r="E35" s="163"/>
      <c r="F35" s="163"/>
      <c r="G35" s="163"/>
      <c r="H35" s="163"/>
      <c r="I35" s="163"/>
      <c r="J35" s="163"/>
      <c r="K35" s="163"/>
      <c r="L35" s="163"/>
      <c r="M35" s="163"/>
      <c r="N35" s="163"/>
    </row>
    <row r="36" spans="1:14">
      <c r="A36" s="163"/>
      <c r="B36" s="163"/>
      <c r="C36" s="163"/>
      <c r="D36" s="163"/>
      <c r="E36" s="163"/>
      <c r="F36" s="163"/>
      <c r="G36" s="163"/>
      <c r="H36" s="163"/>
      <c r="I36" s="163"/>
      <c r="J36" s="163"/>
      <c r="K36" s="163"/>
      <c r="L36" s="163"/>
      <c r="M36" s="163"/>
      <c r="N36" s="163"/>
    </row>
    <row r="37" spans="1:14">
      <c r="A37" s="163"/>
      <c r="B37" s="163"/>
      <c r="C37" s="163"/>
      <c r="D37" s="163"/>
      <c r="E37" s="163"/>
      <c r="F37" s="163"/>
      <c r="G37" s="163"/>
      <c r="H37" s="163"/>
      <c r="I37" s="163"/>
      <c r="J37" s="163"/>
      <c r="K37" s="163"/>
      <c r="L37" s="163"/>
      <c r="M37" s="163"/>
      <c r="N37" s="163"/>
    </row>
    <row r="38" spans="1:14">
      <c r="A38" s="163"/>
      <c r="B38" s="163"/>
      <c r="C38" s="163"/>
      <c r="D38" s="163"/>
      <c r="E38" s="163"/>
      <c r="F38" s="163"/>
      <c r="G38" s="163"/>
      <c r="H38" s="163"/>
      <c r="I38" s="163"/>
      <c r="J38" s="163"/>
      <c r="K38" s="163"/>
      <c r="L38" s="163"/>
      <c r="M38" s="163"/>
      <c r="N38" s="163"/>
    </row>
    <row r="39" spans="1:14">
      <c r="A39" s="163"/>
      <c r="B39" s="163"/>
      <c r="C39" s="163"/>
      <c r="D39" s="163"/>
      <c r="E39" s="163"/>
      <c r="F39" s="163"/>
      <c r="G39" s="163"/>
      <c r="H39" s="163"/>
      <c r="I39" s="163"/>
      <c r="J39" s="163"/>
      <c r="K39" s="163"/>
      <c r="L39" s="163"/>
      <c r="M39" s="163"/>
      <c r="N39" s="163"/>
    </row>
    <row r="40" spans="1:14">
      <c r="A40" s="163"/>
      <c r="B40" s="163"/>
      <c r="C40" s="163"/>
      <c r="D40" s="163"/>
      <c r="E40" s="163"/>
      <c r="F40" s="163"/>
      <c r="G40" s="163"/>
      <c r="H40" s="163"/>
      <c r="I40" s="163"/>
      <c r="J40" s="163"/>
      <c r="K40" s="163"/>
      <c r="L40" s="163"/>
      <c r="M40" s="163"/>
      <c r="N40" s="163"/>
    </row>
    <row r="41" spans="1:14">
      <c r="A41" s="163"/>
      <c r="B41" s="163"/>
      <c r="C41" s="163"/>
      <c r="D41" s="163"/>
      <c r="E41" s="163"/>
      <c r="F41" s="163"/>
      <c r="G41" s="163"/>
      <c r="H41" s="163"/>
      <c r="I41" s="163"/>
      <c r="J41" s="163"/>
      <c r="K41" s="163"/>
      <c r="L41" s="163"/>
      <c r="M41" s="163"/>
      <c r="N41" s="163"/>
    </row>
    <row r="42" spans="1:14">
      <c r="A42" s="163"/>
      <c r="B42" s="163"/>
      <c r="C42" s="163"/>
      <c r="D42" s="163"/>
      <c r="E42" s="163"/>
      <c r="F42" s="163"/>
      <c r="G42" s="163"/>
      <c r="H42" s="163"/>
      <c r="I42" s="163"/>
      <c r="J42" s="163"/>
      <c r="K42" s="163"/>
      <c r="L42" s="163"/>
      <c r="M42" s="163"/>
      <c r="N42" s="163"/>
    </row>
    <row r="43" spans="1:14">
      <c r="A43" s="163"/>
      <c r="B43" s="163"/>
      <c r="C43" s="163"/>
      <c r="D43" s="163"/>
      <c r="E43" s="163"/>
      <c r="F43" s="163"/>
      <c r="G43" s="163"/>
      <c r="H43" s="163"/>
      <c r="I43" s="163"/>
      <c r="J43" s="163"/>
      <c r="K43" s="163"/>
      <c r="L43" s="163"/>
      <c r="M43" s="163"/>
      <c r="N43" s="163"/>
    </row>
    <row r="44" spans="1:14">
      <c r="A44" s="163"/>
      <c r="B44" s="163"/>
      <c r="C44" s="163"/>
      <c r="D44" s="163"/>
      <c r="E44" s="163"/>
      <c r="F44" s="163"/>
      <c r="G44" s="163"/>
      <c r="H44" s="163"/>
      <c r="I44" s="163"/>
      <c r="J44" s="163"/>
      <c r="K44" s="163"/>
      <c r="L44" s="163"/>
      <c r="M44" s="163"/>
      <c r="N44" s="163"/>
    </row>
    <row r="45" spans="1:14">
      <c r="A45" s="163"/>
      <c r="B45" s="163"/>
      <c r="C45" s="163"/>
      <c r="D45" s="163"/>
      <c r="E45" s="163"/>
      <c r="F45" s="163"/>
      <c r="G45" s="163"/>
      <c r="H45" s="163"/>
      <c r="I45" s="163"/>
      <c r="J45" s="163"/>
      <c r="K45" s="163"/>
      <c r="L45" s="163"/>
      <c r="M45" s="163"/>
      <c r="N45" s="163"/>
    </row>
  </sheetData>
  <mergeCells count="9">
    <mergeCell ref="A3:N3"/>
    <mergeCell ref="A4:N4"/>
    <mergeCell ref="A5:N5"/>
    <mergeCell ref="A6:N6"/>
    <mergeCell ref="A8:A9"/>
    <mergeCell ref="F8:I8"/>
    <mergeCell ref="J8:M8"/>
    <mergeCell ref="N8:N9"/>
    <mergeCell ref="B8:E8"/>
  </mergeCells>
  <printOptions horizontalCentered="1"/>
  <pageMargins left="0" right="0" top="0.47244094488188981" bottom="0" header="0" footer="0"/>
  <pageSetup paperSize="11" scale="80" orientation="landscape" r:id="rId1"/>
  <headerFooter alignWithMargins="0">
    <oddFooter>&amp;C_&amp;P_</oddFooter>
  </headerFooter>
  <rowBreaks count="1" manualBreakCount="1">
    <brk id="16"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3"/>
  <sheetViews>
    <sheetView rightToLeft="1" view="pageBreakPreview" zoomScaleNormal="100" zoomScaleSheetLayoutView="100" workbookViewId="0">
      <selection activeCell="B12" sqref="B12"/>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588" t="s">
        <v>306</v>
      </c>
      <c r="B3" s="588"/>
      <c r="C3" s="588"/>
      <c r="D3" s="588"/>
      <c r="E3" s="588"/>
      <c r="F3" s="495"/>
      <c r="G3" s="590" t="s">
        <v>235</v>
      </c>
      <c r="H3" s="590"/>
      <c r="I3" s="590"/>
      <c r="J3" s="590"/>
      <c r="K3" s="590"/>
    </row>
    <row r="4" spans="1:12" ht="129" customHeight="1">
      <c r="A4" s="586" t="s">
        <v>377</v>
      </c>
      <c r="B4" s="586"/>
      <c r="C4" s="586"/>
      <c r="D4" s="586"/>
      <c r="E4" s="586"/>
      <c r="F4" s="373"/>
      <c r="G4" s="591" t="s">
        <v>378</v>
      </c>
      <c r="H4" s="591"/>
      <c r="I4" s="591"/>
      <c r="J4" s="591"/>
      <c r="K4" s="591"/>
    </row>
    <row r="5" spans="1:12">
      <c r="A5" s="374"/>
      <c r="B5" s="374"/>
      <c r="C5" s="374"/>
      <c r="D5" s="374"/>
      <c r="E5" s="374"/>
      <c r="F5" s="374"/>
      <c r="G5" s="377"/>
      <c r="H5" s="377"/>
      <c r="I5" s="377"/>
      <c r="J5" s="377"/>
      <c r="K5" s="377"/>
    </row>
    <row r="6" spans="1:12" ht="99" customHeight="1">
      <c r="A6" s="586"/>
      <c r="B6" s="586"/>
      <c r="C6" s="586"/>
      <c r="D6" s="586"/>
      <c r="E6" s="586"/>
      <c r="F6" s="373"/>
      <c r="G6" s="591"/>
      <c r="H6" s="591"/>
      <c r="I6" s="591"/>
      <c r="J6" s="591"/>
      <c r="K6" s="591"/>
    </row>
    <row r="7" spans="1:12">
      <c r="A7" s="19"/>
      <c r="B7" s="19"/>
      <c r="C7" s="19"/>
      <c r="D7" s="19"/>
      <c r="E7" s="19"/>
      <c r="F7" s="19"/>
      <c r="G7" s="376"/>
      <c r="H7" s="376"/>
      <c r="I7" s="376"/>
      <c r="J7" s="376"/>
      <c r="K7" s="376"/>
    </row>
    <row r="8" spans="1:12" ht="18.75">
      <c r="A8" s="586"/>
      <c r="B8" s="586"/>
      <c r="C8" s="586"/>
      <c r="D8" s="586"/>
      <c r="E8" s="586"/>
      <c r="F8" s="373"/>
      <c r="G8" s="591"/>
      <c r="H8" s="591"/>
      <c r="I8" s="591"/>
      <c r="J8" s="591"/>
      <c r="K8" s="591"/>
    </row>
    <row r="9" spans="1:12" ht="18.75">
      <c r="A9" s="586"/>
      <c r="B9" s="586"/>
      <c r="C9" s="586"/>
      <c r="D9" s="586"/>
      <c r="E9" s="586"/>
      <c r="F9" s="373"/>
      <c r="G9" s="591"/>
      <c r="H9" s="591"/>
      <c r="I9" s="591"/>
      <c r="J9" s="591"/>
      <c r="K9" s="591"/>
    </row>
    <row r="10" spans="1:12">
      <c r="A10" s="19"/>
      <c r="B10" s="19"/>
      <c r="C10" s="19"/>
      <c r="D10" s="19"/>
      <c r="E10" s="19"/>
      <c r="F10" s="19"/>
      <c r="G10" s="19"/>
      <c r="H10" s="19"/>
      <c r="I10" s="19"/>
      <c r="J10" s="19"/>
      <c r="K10" s="19"/>
    </row>
    <row r="11" spans="1:12" ht="18">
      <c r="A11" s="108"/>
      <c r="C11" s="109"/>
      <c r="D11" s="19"/>
      <c r="E11" s="19"/>
      <c r="F11" s="19"/>
      <c r="G11" s="19"/>
      <c r="H11" s="19"/>
      <c r="I11" s="19"/>
      <c r="J11" s="19"/>
      <c r="K11" s="19"/>
    </row>
    <row r="12" spans="1:12" ht="18">
      <c r="A12" s="110"/>
      <c r="C12" s="111"/>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2" orientation="landscape" r:id="rId1"/>
  <headerFooter>
    <oddFooter>&amp;C_&amp;P_</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52"/>
  <sheetViews>
    <sheetView rightToLeft="1" view="pageBreakPreview" zoomScaleNormal="100" zoomScaleSheetLayoutView="100" workbookViewId="0">
      <selection activeCell="F16" sqref="F16"/>
    </sheetView>
  </sheetViews>
  <sheetFormatPr defaultColWidth="9.140625" defaultRowHeight="12.75"/>
  <cols>
    <col min="1" max="1" width="19.5703125" style="38" customWidth="1"/>
    <col min="2" max="2" width="7.85546875" style="38" customWidth="1"/>
    <col min="3" max="3" width="9" style="38" customWidth="1"/>
    <col min="4" max="4" width="7.85546875" style="38" customWidth="1"/>
    <col min="5" max="5" width="7.85546875" style="7" customWidth="1"/>
    <col min="6" max="6" width="9" style="7" customWidth="1"/>
    <col min="7" max="7" width="7.85546875" style="39" customWidth="1"/>
    <col min="8" max="8" width="7.85546875" style="7" customWidth="1"/>
    <col min="9" max="9" width="9" style="7" customWidth="1"/>
    <col min="10" max="10" width="7.85546875" style="39" customWidth="1"/>
    <col min="11" max="11" width="21.5703125" style="7" customWidth="1"/>
    <col min="12" max="16384" width="9.140625" style="7"/>
  </cols>
  <sheetData>
    <row r="1" spans="1:15" s="3" customFormat="1" ht="30.75">
      <c r="A1" s="528" t="s">
        <v>144</v>
      </c>
      <c r="B1" s="528"/>
      <c r="C1" s="528"/>
      <c r="D1" s="528"/>
      <c r="E1" s="529"/>
      <c r="F1" s="529"/>
      <c r="G1" s="529"/>
      <c r="H1" s="529"/>
      <c r="I1" s="529"/>
      <c r="J1" s="529"/>
      <c r="K1" s="530" t="s">
        <v>145</v>
      </c>
    </row>
    <row r="2" spans="1:15" s="3" customFormat="1" ht="10.5" customHeight="1">
      <c r="A2" s="370"/>
      <c r="B2" s="370"/>
      <c r="C2" s="370"/>
      <c r="D2" s="370"/>
      <c r="E2" s="371"/>
      <c r="F2" s="371"/>
      <c r="G2" s="371"/>
      <c r="H2" s="371"/>
      <c r="I2" s="371"/>
      <c r="J2" s="370"/>
      <c r="K2" s="371"/>
    </row>
    <row r="3" spans="1:15" ht="25.5" customHeight="1">
      <c r="A3" s="646" t="s">
        <v>160</v>
      </c>
      <c r="B3" s="646"/>
      <c r="C3" s="646"/>
      <c r="D3" s="646"/>
      <c r="E3" s="646"/>
      <c r="F3" s="646"/>
      <c r="G3" s="646"/>
      <c r="H3" s="646"/>
      <c r="I3" s="646"/>
      <c r="J3" s="646"/>
      <c r="K3" s="646"/>
    </row>
    <row r="4" spans="1:15" ht="18.75">
      <c r="A4" s="647" t="s">
        <v>471</v>
      </c>
      <c r="B4" s="647"/>
      <c r="C4" s="647"/>
      <c r="D4" s="647"/>
      <c r="E4" s="647"/>
      <c r="F4" s="647"/>
      <c r="G4" s="647"/>
      <c r="H4" s="647"/>
      <c r="I4" s="647"/>
      <c r="J4" s="647"/>
      <c r="K4" s="647"/>
    </row>
    <row r="5" spans="1:15" ht="17.25" customHeight="1">
      <c r="A5" s="629" t="s">
        <v>159</v>
      </c>
      <c r="B5" s="629"/>
      <c r="C5" s="629"/>
      <c r="D5" s="629"/>
      <c r="E5" s="629"/>
      <c r="F5" s="629"/>
      <c r="G5" s="629"/>
      <c r="H5" s="629"/>
      <c r="I5" s="629"/>
      <c r="J5" s="629"/>
      <c r="K5" s="629"/>
    </row>
    <row r="6" spans="1:15">
      <c r="A6" s="630" t="s">
        <v>472</v>
      </c>
      <c r="B6" s="630"/>
      <c r="C6" s="630"/>
      <c r="D6" s="630"/>
      <c r="E6" s="630"/>
      <c r="F6" s="630"/>
      <c r="G6" s="630"/>
      <c r="H6" s="630"/>
      <c r="I6" s="630"/>
      <c r="J6" s="630"/>
      <c r="K6" s="630"/>
    </row>
    <row r="7" spans="1:15" ht="15.75">
      <c r="A7" s="158" t="s">
        <v>211</v>
      </c>
      <c r="B7" s="158"/>
      <c r="C7" s="158"/>
      <c r="D7" s="158"/>
      <c r="E7" s="5"/>
      <c r="F7" s="5"/>
      <c r="G7" s="6"/>
      <c r="H7" s="6"/>
      <c r="I7" s="5"/>
      <c r="J7" s="5"/>
      <c r="K7" s="8" t="s">
        <v>210</v>
      </c>
    </row>
    <row r="8" spans="1:15" ht="33" customHeight="1">
      <c r="A8" s="707" t="s">
        <v>449</v>
      </c>
      <c r="B8" s="633" t="s">
        <v>469</v>
      </c>
      <c r="C8" s="633"/>
      <c r="D8" s="633"/>
      <c r="E8" s="633" t="s">
        <v>441</v>
      </c>
      <c r="F8" s="633"/>
      <c r="G8" s="633"/>
      <c r="H8" s="633" t="s">
        <v>486</v>
      </c>
      <c r="I8" s="633"/>
      <c r="J8" s="633"/>
      <c r="K8" s="709" t="s">
        <v>458</v>
      </c>
    </row>
    <row r="9" spans="1:15" ht="45.75" customHeight="1">
      <c r="A9" s="708"/>
      <c r="B9" s="127" t="s">
        <v>373</v>
      </c>
      <c r="C9" s="127" t="s">
        <v>374</v>
      </c>
      <c r="D9" s="488" t="s">
        <v>134</v>
      </c>
      <c r="E9" s="127" t="s">
        <v>373</v>
      </c>
      <c r="F9" s="127" t="s">
        <v>374</v>
      </c>
      <c r="G9" s="405" t="s">
        <v>134</v>
      </c>
      <c r="H9" s="127" t="s">
        <v>373</v>
      </c>
      <c r="I9" s="127" t="s">
        <v>374</v>
      </c>
      <c r="J9" s="155" t="s">
        <v>134</v>
      </c>
      <c r="K9" s="710"/>
      <c r="N9" s="128" t="str">
        <f>E8</f>
        <v>الربع الثالث، 2020
Third Quarter, 2020</v>
      </c>
      <c r="O9" s="128" t="str">
        <f>H8</f>
        <v>الربع الرابع، 2020
Fourth Quarter, 2020</v>
      </c>
    </row>
    <row r="10" spans="1:15" s="37" customFormat="1" ht="21.75" customHeight="1" thickBot="1">
      <c r="A10" s="339">
        <v>-20</v>
      </c>
      <c r="B10" s="102">
        <v>20</v>
      </c>
      <c r="C10" s="43">
        <v>81</v>
      </c>
      <c r="D10" s="104">
        <f t="shared" ref="D10:D17" si="0">B10+C10</f>
        <v>101</v>
      </c>
      <c r="E10" s="102">
        <v>16</v>
      </c>
      <c r="F10" s="43">
        <v>65</v>
      </c>
      <c r="G10" s="104">
        <f t="shared" ref="G10:G11" si="1">E10+F10</f>
        <v>81</v>
      </c>
      <c r="H10" s="43">
        <v>20</v>
      </c>
      <c r="I10" s="43">
        <v>76</v>
      </c>
      <c r="J10" s="104">
        <f t="shared" ref="J10:J18" si="2">H10+I10</f>
        <v>96</v>
      </c>
      <c r="K10" s="249">
        <v>-20</v>
      </c>
      <c r="L10" s="181"/>
      <c r="M10" s="25">
        <v>-20</v>
      </c>
      <c r="N10" s="37">
        <f t="shared" ref="N10:N17" si="3">G10</f>
        <v>81</v>
      </c>
      <c r="O10" s="37">
        <f t="shared" ref="O10:O17" si="4">J10</f>
        <v>96</v>
      </c>
    </row>
    <row r="11" spans="1:15" s="37" customFormat="1" ht="21.75" customHeight="1" thickTop="1" thickBot="1">
      <c r="A11" s="340" t="s">
        <v>2</v>
      </c>
      <c r="B11" s="44">
        <v>277</v>
      </c>
      <c r="C11" s="44">
        <v>575</v>
      </c>
      <c r="D11" s="105">
        <f t="shared" si="0"/>
        <v>852</v>
      </c>
      <c r="E11" s="44">
        <v>203</v>
      </c>
      <c r="F11" s="44">
        <v>614</v>
      </c>
      <c r="G11" s="105">
        <f t="shared" si="1"/>
        <v>817</v>
      </c>
      <c r="H11" s="44">
        <v>269</v>
      </c>
      <c r="I11" s="44">
        <v>574</v>
      </c>
      <c r="J11" s="462">
        <f t="shared" si="2"/>
        <v>843</v>
      </c>
      <c r="K11" s="251" t="s">
        <v>2</v>
      </c>
      <c r="L11" s="181"/>
      <c r="M11" s="11" t="s">
        <v>2</v>
      </c>
      <c r="N11" s="37">
        <f t="shared" si="3"/>
        <v>817</v>
      </c>
      <c r="O11" s="37">
        <f t="shared" si="4"/>
        <v>843</v>
      </c>
    </row>
    <row r="12" spans="1:15" s="37" customFormat="1" ht="21.75" customHeight="1" thickTop="1" thickBot="1">
      <c r="A12" s="341" t="s">
        <v>3</v>
      </c>
      <c r="B12" s="45">
        <v>528</v>
      </c>
      <c r="C12" s="45">
        <v>1589</v>
      </c>
      <c r="D12" s="106">
        <f>B12+C12</f>
        <v>2117</v>
      </c>
      <c r="E12" s="45">
        <v>466</v>
      </c>
      <c r="F12" s="45">
        <v>1605</v>
      </c>
      <c r="G12" s="106">
        <f>E12+F12</f>
        <v>2071</v>
      </c>
      <c r="H12" s="45">
        <v>482</v>
      </c>
      <c r="I12" s="45">
        <v>1640</v>
      </c>
      <c r="J12" s="106">
        <f t="shared" si="2"/>
        <v>2122</v>
      </c>
      <c r="K12" s="253" t="s">
        <v>3</v>
      </c>
      <c r="L12" s="181"/>
      <c r="M12" s="30" t="s">
        <v>3</v>
      </c>
      <c r="N12" s="37">
        <f t="shared" si="3"/>
        <v>2071</v>
      </c>
      <c r="O12" s="37">
        <f t="shared" si="4"/>
        <v>2122</v>
      </c>
    </row>
    <row r="13" spans="1:15" s="37" customFormat="1" ht="21.75" customHeight="1" thickTop="1" thickBot="1">
      <c r="A13" s="340" t="s">
        <v>4</v>
      </c>
      <c r="B13" s="44">
        <v>484</v>
      </c>
      <c r="C13" s="44">
        <v>1951</v>
      </c>
      <c r="D13" s="105">
        <f t="shared" si="0"/>
        <v>2435</v>
      </c>
      <c r="E13" s="44">
        <v>433</v>
      </c>
      <c r="F13" s="44">
        <v>2005</v>
      </c>
      <c r="G13" s="105">
        <f t="shared" ref="G13:G17" si="5">E13+F13</f>
        <v>2438</v>
      </c>
      <c r="H13" s="44">
        <v>450</v>
      </c>
      <c r="I13" s="44">
        <v>1884</v>
      </c>
      <c r="J13" s="105">
        <f t="shared" si="2"/>
        <v>2334</v>
      </c>
      <c r="K13" s="251" t="s">
        <v>4</v>
      </c>
      <c r="L13" s="181"/>
      <c r="M13" s="11" t="s">
        <v>4</v>
      </c>
      <c r="N13" s="37">
        <f t="shared" si="3"/>
        <v>2438</v>
      </c>
      <c r="O13" s="37">
        <f t="shared" si="4"/>
        <v>2334</v>
      </c>
    </row>
    <row r="14" spans="1:15" s="37" customFormat="1" ht="21.75" customHeight="1" thickTop="1" thickBot="1">
      <c r="A14" s="341" t="s">
        <v>5</v>
      </c>
      <c r="B14" s="45">
        <v>290</v>
      </c>
      <c r="C14" s="45">
        <v>960</v>
      </c>
      <c r="D14" s="106">
        <f t="shared" si="0"/>
        <v>1250</v>
      </c>
      <c r="E14" s="45">
        <v>276</v>
      </c>
      <c r="F14" s="45">
        <v>1017</v>
      </c>
      <c r="G14" s="106">
        <f t="shared" si="5"/>
        <v>1293</v>
      </c>
      <c r="H14" s="45">
        <v>268</v>
      </c>
      <c r="I14" s="45">
        <v>980</v>
      </c>
      <c r="J14" s="106">
        <f t="shared" si="2"/>
        <v>1248</v>
      </c>
      <c r="K14" s="253" t="s">
        <v>5</v>
      </c>
      <c r="L14" s="181"/>
      <c r="M14" s="30" t="s">
        <v>5</v>
      </c>
      <c r="N14" s="37">
        <f t="shared" si="3"/>
        <v>1293</v>
      </c>
      <c r="O14" s="37">
        <f t="shared" si="4"/>
        <v>1248</v>
      </c>
    </row>
    <row r="15" spans="1:15" s="37" customFormat="1" ht="21.75" customHeight="1" thickTop="1" thickBot="1">
      <c r="A15" s="340" t="s">
        <v>6</v>
      </c>
      <c r="B15" s="44">
        <v>92</v>
      </c>
      <c r="C15" s="44">
        <v>190</v>
      </c>
      <c r="D15" s="105">
        <f t="shared" si="0"/>
        <v>282</v>
      </c>
      <c r="E15" s="44">
        <v>98</v>
      </c>
      <c r="F15" s="44">
        <v>237</v>
      </c>
      <c r="G15" s="105">
        <f t="shared" si="5"/>
        <v>335</v>
      </c>
      <c r="H15" s="44">
        <v>98</v>
      </c>
      <c r="I15" s="44">
        <v>197</v>
      </c>
      <c r="J15" s="105">
        <f t="shared" si="2"/>
        <v>295</v>
      </c>
      <c r="K15" s="251" t="s">
        <v>6</v>
      </c>
      <c r="L15" s="181"/>
      <c r="M15" s="11" t="s">
        <v>6</v>
      </c>
      <c r="N15" s="37">
        <f t="shared" si="3"/>
        <v>335</v>
      </c>
      <c r="O15" s="37">
        <f t="shared" si="4"/>
        <v>295</v>
      </c>
    </row>
    <row r="16" spans="1:15" s="37" customFormat="1" ht="21.75" customHeight="1" thickTop="1" thickBot="1">
      <c r="A16" s="341" t="s">
        <v>7</v>
      </c>
      <c r="B16" s="103">
        <v>4</v>
      </c>
      <c r="C16" s="45">
        <v>14</v>
      </c>
      <c r="D16" s="106">
        <f t="shared" si="0"/>
        <v>18</v>
      </c>
      <c r="E16" s="103">
        <v>8</v>
      </c>
      <c r="F16" s="45">
        <v>20</v>
      </c>
      <c r="G16" s="106">
        <f t="shared" si="5"/>
        <v>28</v>
      </c>
      <c r="H16" s="45">
        <v>7</v>
      </c>
      <c r="I16" s="45">
        <v>10</v>
      </c>
      <c r="J16" s="106">
        <f t="shared" si="2"/>
        <v>17</v>
      </c>
      <c r="K16" s="253" t="s">
        <v>7</v>
      </c>
      <c r="L16" s="181"/>
      <c r="M16" s="30" t="s">
        <v>7</v>
      </c>
      <c r="N16" s="37">
        <f t="shared" si="3"/>
        <v>28</v>
      </c>
      <c r="O16" s="37">
        <f t="shared" si="4"/>
        <v>17</v>
      </c>
    </row>
    <row r="17" spans="1:15" s="37" customFormat="1" ht="21.75" customHeight="1" thickTop="1" thickBot="1">
      <c r="A17" s="342" t="s">
        <v>56</v>
      </c>
      <c r="B17" s="343">
        <v>0</v>
      </c>
      <c r="C17" s="162">
        <v>1</v>
      </c>
      <c r="D17" s="107">
        <f t="shared" si="0"/>
        <v>1</v>
      </c>
      <c r="E17" s="343">
        <v>0</v>
      </c>
      <c r="F17" s="162">
        <v>2</v>
      </c>
      <c r="G17" s="107">
        <f t="shared" si="5"/>
        <v>2</v>
      </c>
      <c r="H17" s="162" t="s">
        <v>439</v>
      </c>
      <c r="I17" s="162">
        <v>3</v>
      </c>
      <c r="J17" s="107">
        <f t="shared" si="2"/>
        <v>3</v>
      </c>
      <c r="K17" s="255" t="s">
        <v>56</v>
      </c>
      <c r="L17" s="181"/>
      <c r="M17" s="122" t="s">
        <v>56</v>
      </c>
      <c r="N17" s="37">
        <f t="shared" si="3"/>
        <v>2</v>
      </c>
      <c r="O17" s="37">
        <f t="shared" si="4"/>
        <v>3</v>
      </c>
    </row>
    <row r="18" spans="1:15" s="37" customFormat="1" ht="21.75" customHeight="1">
      <c r="A18" s="458" t="s">
        <v>422</v>
      </c>
      <c r="B18" s="103">
        <v>0</v>
      </c>
      <c r="C18" s="103">
        <v>0</v>
      </c>
      <c r="D18" s="489">
        <v>0</v>
      </c>
      <c r="E18" s="459">
        <v>0</v>
      </c>
      <c r="F18" s="393">
        <v>7</v>
      </c>
      <c r="G18" s="575">
        <v>7</v>
      </c>
      <c r="H18" s="393" t="s">
        <v>439</v>
      </c>
      <c r="I18" s="393">
        <v>9</v>
      </c>
      <c r="J18" s="460">
        <f t="shared" si="2"/>
        <v>9</v>
      </c>
      <c r="K18" s="461" t="s">
        <v>444</v>
      </c>
      <c r="L18" s="532"/>
      <c r="M18" s="457"/>
    </row>
    <row r="19" spans="1:15" s="37" customFormat="1" ht="21.75" customHeight="1">
      <c r="A19" s="463" t="s">
        <v>11</v>
      </c>
      <c r="B19" s="464">
        <f>SUM(B10:B18)</f>
        <v>1695</v>
      </c>
      <c r="C19" s="464">
        <f t="shared" ref="C19:G19" si="6">SUM(C10:C18)</f>
        <v>5361</v>
      </c>
      <c r="D19" s="464">
        <f t="shared" si="6"/>
        <v>7056</v>
      </c>
      <c r="E19" s="464">
        <f t="shared" si="6"/>
        <v>1500</v>
      </c>
      <c r="F19" s="464">
        <f t="shared" si="6"/>
        <v>5572</v>
      </c>
      <c r="G19" s="576">
        <f t="shared" si="6"/>
        <v>7072</v>
      </c>
      <c r="H19" s="464">
        <f>SUM(H10:H18)</f>
        <v>1594</v>
      </c>
      <c r="I19" s="464">
        <f>SUM(I10:I18)</f>
        <v>5373</v>
      </c>
      <c r="J19" s="464">
        <f>SUM(J10:J18)</f>
        <v>6967</v>
      </c>
      <c r="K19" s="465" t="s">
        <v>12</v>
      </c>
      <c r="L19" s="181"/>
      <c r="N19" s="37">
        <f>SUM(N10:N17)</f>
        <v>7065</v>
      </c>
      <c r="O19" s="37">
        <f>SUM(O10:O17)</f>
        <v>6958</v>
      </c>
    </row>
    <row r="20" spans="1:15" s="37" customFormat="1" ht="15">
      <c r="A20" s="706"/>
      <c r="B20" s="706"/>
      <c r="C20" s="706"/>
      <c r="D20" s="706"/>
      <c r="E20" s="706"/>
      <c r="F20" s="706"/>
      <c r="G20" s="706"/>
      <c r="H20" s="705"/>
      <c r="I20" s="705"/>
      <c r="J20" s="705"/>
      <c r="K20" s="705"/>
      <c r="L20" s="181"/>
    </row>
    <row r="21" spans="1:15">
      <c r="A21" s="94"/>
      <c r="B21" s="94"/>
      <c r="C21" s="94"/>
      <c r="D21" s="94"/>
      <c r="E21" s="42"/>
      <c r="F21" s="42"/>
      <c r="G21" s="95"/>
      <c r="H21" s="42"/>
      <c r="I21" s="42"/>
      <c r="J21" s="95"/>
      <c r="K21" s="42"/>
    </row>
    <row r="22" spans="1:15">
      <c r="A22" s="94"/>
      <c r="B22" s="94"/>
      <c r="C22" s="94"/>
      <c r="D22" s="94"/>
      <c r="E22" s="42"/>
      <c r="F22" s="42"/>
      <c r="G22" s="95"/>
      <c r="H22" s="42"/>
      <c r="I22" s="42"/>
      <c r="J22" s="95"/>
      <c r="K22" s="42"/>
    </row>
    <row r="23" spans="1:15">
      <c r="A23" s="94"/>
      <c r="B23" s="94"/>
      <c r="C23" s="94"/>
      <c r="D23" s="94"/>
      <c r="E23" s="42"/>
      <c r="F23" s="42"/>
      <c r="G23" s="95"/>
      <c r="H23" s="42"/>
      <c r="I23" s="42"/>
      <c r="J23" s="95"/>
      <c r="K23" s="42"/>
    </row>
    <row r="24" spans="1:15">
      <c r="A24" s="94"/>
      <c r="B24" s="94"/>
      <c r="C24" s="94"/>
      <c r="D24" s="94"/>
      <c r="E24" s="42"/>
      <c r="F24" s="42"/>
      <c r="G24" s="95"/>
      <c r="H24" s="42"/>
      <c r="I24" s="42"/>
      <c r="J24" s="95"/>
      <c r="K24" s="42"/>
    </row>
    <row r="25" spans="1:15">
      <c r="A25" s="94"/>
      <c r="B25" s="94"/>
      <c r="C25" s="94"/>
      <c r="D25" s="94"/>
      <c r="E25" s="42"/>
      <c r="F25" s="42"/>
      <c r="G25" s="95"/>
      <c r="H25" s="42"/>
      <c r="I25" s="42"/>
      <c r="J25" s="95"/>
      <c r="K25" s="42"/>
    </row>
    <row r="26" spans="1:15">
      <c r="A26" s="94"/>
      <c r="B26" s="94"/>
      <c r="C26" s="94"/>
      <c r="D26" s="94"/>
      <c r="E26" s="42"/>
      <c r="F26" s="42"/>
      <c r="G26" s="95"/>
      <c r="H26" s="42"/>
      <c r="I26" s="42"/>
      <c r="J26" s="95"/>
      <c r="K26" s="42"/>
    </row>
    <row r="27" spans="1:15">
      <c r="A27" s="94"/>
      <c r="B27" s="94"/>
      <c r="C27" s="94"/>
      <c r="D27" s="94"/>
      <c r="E27" s="42"/>
      <c r="F27" s="42"/>
      <c r="G27" s="95"/>
      <c r="H27" s="42"/>
      <c r="I27" s="42"/>
      <c r="J27" s="95"/>
      <c r="K27" s="42"/>
    </row>
    <row r="28" spans="1:15">
      <c r="A28" s="94"/>
      <c r="B28" s="94"/>
      <c r="C28" s="94"/>
      <c r="D28" s="94"/>
      <c r="E28" s="42"/>
      <c r="F28" s="42"/>
      <c r="G28" s="95"/>
      <c r="H28" s="42"/>
      <c r="I28" s="42"/>
      <c r="J28" s="95"/>
      <c r="K28" s="42"/>
    </row>
    <row r="29" spans="1:15">
      <c r="A29" s="94"/>
      <c r="B29" s="94"/>
      <c r="C29" s="94"/>
      <c r="D29" s="94"/>
      <c r="E29" s="42"/>
      <c r="F29" s="42"/>
      <c r="G29" s="95"/>
      <c r="H29" s="42"/>
      <c r="I29" s="42"/>
      <c r="J29" s="95"/>
      <c r="K29" s="42"/>
    </row>
    <row r="30" spans="1:15">
      <c r="A30" s="94"/>
      <c r="B30" s="94"/>
      <c r="C30" s="94"/>
      <c r="D30" s="94"/>
      <c r="E30" s="42"/>
      <c r="F30" s="42"/>
      <c r="G30" s="95"/>
      <c r="H30" s="42"/>
      <c r="I30" s="42"/>
      <c r="J30" s="95"/>
      <c r="K30" s="42"/>
    </row>
    <row r="31" spans="1:15">
      <c r="A31" s="94"/>
      <c r="B31" s="94"/>
      <c r="C31" s="94"/>
      <c r="D31" s="94"/>
      <c r="E31" s="42"/>
      <c r="F31" s="42"/>
      <c r="G31" s="95"/>
      <c r="H31" s="42"/>
      <c r="I31" s="42"/>
      <c r="J31" s="95"/>
      <c r="K31" s="42"/>
    </row>
    <row r="32" spans="1:15">
      <c r="A32" s="94"/>
      <c r="B32" s="94"/>
      <c r="C32" s="94"/>
      <c r="D32" s="94"/>
      <c r="E32" s="42"/>
      <c r="F32" s="42"/>
      <c r="G32" s="95"/>
      <c r="H32" s="42"/>
      <c r="I32" s="42"/>
      <c r="J32" s="95"/>
      <c r="K32" s="42"/>
    </row>
    <row r="33" spans="1:11">
      <c r="A33" s="94"/>
      <c r="B33" s="94"/>
      <c r="C33" s="94"/>
      <c r="D33" s="94"/>
      <c r="E33" s="42"/>
      <c r="F33" s="42"/>
      <c r="G33" s="95"/>
      <c r="H33" s="42"/>
      <c r="I33" s="42"/>
      <c r="J33" s="95"/>
      <c r="K33" s="42"/>
    </row>
    <row r="34" spans="1:11">
      <c r="A34" s="94"/>
      <c r="B34" s="94"/>
      <c r="C34" s="94"/>
      <c r="D34" s="94"/>
      <c r="E34" s="42"/>
      <c r="F34" s="42"/>
      <c r="G34" s="95"/>
      <c r="H34" s="42"/>
      <c r="I34" s="42"/>
      <c r="J34" s="95"/>
      <c r="K34" s="42"/>
    </row>
    <row r="35" spans="1:11">
      <c r="A35" s="94"/>
      <c r="B35" s="94"/>
      <c r="C35" s="94"/>
      <c r="D35" s="94"/>
      <c r="E35" s="42"/>
      <c r="F35" s="42"/>
      <c r="G35" s="95"/>
      <c r="H35" s="42"/>
      <c r="I35" s="42"/>
      <c r="J35" s="95"/>
      <c r="K35" s="42"/>
    </row>
    <row r="36" spans="1:11">
      <c r="A36" s="94"/>
      <c r="B36" s="94"/>
      <c r="C36" s="94"/>
      <c r="D36" s="94"/>
      <c r="E36" s="42"/>
      <c r="F36" s="42"/>
      <c r="G36" s="95"/>
      <c r="H36" s="42"/>
      <c r="I36" s="42"/>
      <c r="J36" s="95"/>
      <c r="K36" s="42"/>
    </row>
    <row r="37" spans="1:11">
      <c r="A37" s="94"/>
      <c r="B37" s="94"/>
      <c r="C37" s="94"/>
      <c r="D37" s="94"/>
      <c r="E37" s="42"/>
      <c r="F37" s="42"/>
      <c r="G37" s="95"/>
      <c r="H37" s="42"/>
      <c r="I37" s="42"/>
      <c r="J37" s="95"/>
      <c r="K37" s="42"/>
    </row>
    <row r="38" spans="1:11">
      <c r="A38" s="94"/>
      <c r="B38" s="94"/>
      <c r="C38" s="94"/>
      <c r="D38" s="94"/>
      <c r="E38" s="42"/>
      <c r="F38" s="42"/>
      <c r="G38" s="95"/>
      <c r="H38" s="42"/>
      <c r="I38" s="42"/>
      <c r="J38" s="95"/>
      <c r="K38" s="42"/>
    </row>
    <row r="39" spans="1:11">
      <c r="A39" s="94"/>
      <c r="B39" s="94"/>
      <c r="C39" s="94"/>
      <c r="D39" s="94"/>
      <c r="E39" s="42"/>
      <c r="F39" s="42"/>
      <c r="G39" s="95"/>
      <c r="H39" s="42"/>
      <c r="I39" s="42"/>
      <c r="J39" s="95"/>
      <c r="K39" s="42"/>
    </row>
    <row r="40" spans="1:11">
      <c r="A40" s="94"/>
      <c r="B40" s="94"/>
      <c r="C40" s="94"/>
      <c r="D40" s="94"/>
      <c r="E40" s="42"/>
      <c r="F40" s="42"/>
      <c r="G40" s="95"/>
      <c r="H40" s="42"/>
      <c r="I40" s="42"/>
      <c r="J40" s="95"/>
      <c r="K40" s="42"/>
    </row>
    <row r="41" spans="1:11">
      <c r="A41" s="94"/>
      <c r="B41" s="94"/>
      <c r="C41" s="94"/>
      <c r="D41" s="94"/>
      <c r="E41" s="42"/>
      <c r="F41" s="42"/>
      <c r="G41" s="95"/>
      <c r="H41" s="42"/>
      <c r="I41" s="42"/>
      <c r="J41" s="95"/>
      <c r="K41" s="42"/>
    </row>
    <row r="42" spans="1:11">
      <c r="A42" s="94"/>
      <c r="B42" s="94"/>
      <c r="C42" s="94"/>
      <c r="D42" s="94"/>
      <c r="E42" s="42"/>
      <c r="F42" s="42"/>
      <c r="G42" s="95"/>
      <c r="H42" s="42"/>
      <c r="I42" s="42"/>
      <c r="J42" s="95"/>
      <c r="K42" s="42"/>
    </row>
    <row r="43" spans="1:11">
      <c r="A43" s="94"/>
      <c r="B43" s="94"/>
      <c r="C43" s="94"/>
      <c r="D43" s="94"/>
      <c r="E43" s="42"/>
      <c r="F43" s="42"/>
      <c r="G43" s="95"/>
      <c r="H43" s="42"/>
      <c r="I43" s="42"/>
      <c r="J43" s="95"/>
      <c r="K43" s="42"/>
    </row>
    <row r="44" spans="1:11">
      <c r="A44" s="94"/>
      <c r="B44" s="94"/>
      <c r="C44" s="94"/>
      <c r="D44" s="94"/>
      <c r="E44" s="42"/>
      <c r="F44" s="42"/>
      <c r="G44" s="95"/>
      <c r="H44" s="42"/>
      <c r="I44" s="42"/>
      <c r="J44" s="95"/>
      <c r="K44" s="42"/>
    </row>
    <row r="45" spans="1:11">
      <c r="A45" s="94"/>
      <c r="B45" s="94"/>
      <c r="C45" s="94"/>
      <c r="D45" s="94"/>
      <c r="E45" s="42"/>
      <c r="F45" s="42"/>
      <c r="G45" s="95"/>
      <c r="H45" s="42"/>
      <c r="I45" s="42"/>
      <c r="J45" s="95"/>
      <c r="K45" s="42"/>
    </row>
    <row r="46" spans="1:11">
      <c r="A46" s="94"/>
      <c r="B46" s="94"/>
      <c r="C46" s="94"/>
      <c r="D46" s="94"/>
      <c r="E46" s="42"/>
      <c r="F46" s="42"/>
      <c r="G46" s="95"/>
      <c r="H46" s="42"/>
      <c r="I46" s="42"/>
      <c r="J46" s="95"/>
      <c r="K46" s="42"/>
    </row>
    <row r="47" spans="1:11">
      <c r="A47" s="94"/>
      <c r="B47" s="94"/>
      <c r="C47" s="94"/>
      <c r="D47" s="94"/>
      <c r="E47" s="42"/>
      <c r="F47" s="42"/>
      <c r="G47" s="95"/>
      <c r="H47" s="42"/>
      <c r="I47" s="42"/>
      <c r="J47" s="95"/>
      <c r="K47" s="42"/>
    </row>
    <row r="48" spans="1:11">
      <c r="A48" s="94"/>
      <c r="B48" s="94"/>
      <c r="C48" s="94"/>
      <c r="D48" s="94"/>
      <c r="E48" s="42"/>
      <c r="F48" s="42"/>
      <c r="G48" s="95"/>
      <c r="H48" s="42"/>
      <c r="I48" s="42"/>
      <c r="J48" s="95"/>
      <c r="K48" s="42"/>
    </row>
    <row r="49" spans="1:11">
      <c r="A49" s="94"/>
      <c r="B49" s="94"/>
      <c r="C49" s="94"/>
      <c r="D49" s="94"/>
      <c r="E49" s="42"/>
      <c r="F49" s="42"/>
      <c r="G49" s="95"/>
      <c r="H49" s="42"/>
      <c r="I49" s="42"/>
      <c r="J49" s="95"/>
      <c r="K49" s="42"/>
    </row>
    <row r="50" spans="1:11">
      <c r="A50" s="94"/>
      <c r="B50" s="94"/>
      <c r="C50" s="94"/>
      <c r="D50" s="94"/>
      <c r="E50" s="42"/>
      <c r="F50" s="42"/>
      <c r="G50" s="95"/>
      <c r="H50" s="42"/>
      <c r="I50" s="42"/>
      <c r="J50" s="95"/>
      <c r="K50" s="42"/>
    </row>
    <row r="51" spans="1:11">
      <c r="A51" s="94"/>
      <c r="B51" s="94"/>
      <c r="C51" s="94"/>
      <c r="D51" s="94"/>
      <c r="E51" s="42"/>
      <c r="F51" s="42"/>
      <c r="G51" s="95"/>
      <c r="H51" s="42"/>
      <c r="I51" s="42"/>
      <c r="J51" s="95"/>
      <c r="K51" s="42"/>
    </row>
    <row r="52" spans="1:11" ht="18" customHeight="1">
      <c r="A52" s="94"/>
      <c r="B52" s="94"/>
      <c r="C52" s="94"/>
      <c r="D52" s="94"/>
      <c r="E52" s="42"/>
      <c r="F52" s="42"/>
      <c r="G52" s="95"/>
      <c r="H52" s="42"/>
      <c r="I52" s="42"/>
      <c r="J52" s="95"/>
      <c r="K52" s="42"/>
    </row>
  </sheetData>
  <mergeCells count="11">
    <mergeCell ref="H20:K20"/>
    <mergeCell ref="A20:G20"/>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11" scale="79" orientation="landscape" r:id="rId1"/>
  <headerFooter>
    <oddFooter>&amp;C_&amp;P_</oddFooter>
  </headerFooter>
  <rowBreaks count="1" manualBreakCount="1">
    <brk id="19" max="10" man="1"/>
  </rowBreaks>
  <colBreaks count="1" manualBreakCount="1">
    <brk id="11"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50"/>
  <sheetViews>
    <sheetView rightToLeft="1" view="pageBreakPreview" zoomScaleNormal="100" zoomScaleSheetLayoutView="100" workbookViewId="0">
      <selection activeCell="M40" sqref="M40"/>
    </sheetView>
  </sheetViews>
  <sheetFormatPr defaultColWidth="9.140625" defaultRowHeight="12.75"/>
  <cols>
    <col min="1" max="1" width="21.5703125" style="38" customWidth="1"/>
    <col min="2" max="2" width="6.85546875" style="7" customWidth="1"/>
    <col min="3" max="3" width="7.5703125" style="7" customWidth="1"/>
    <col min="4" max="5" width="6.85546875" style="41" customWidth="1"/>
    <col min="6" max="6" width="7.7109375" style="41" customWidth="1"/>
    <col min="7" max="7" width="6.85546875" style="41" customWidth="1"/>
    <col min="8" max="8" width="6.85546875" style="7" customWidth="1"/>
    <col min="9" max="9" width="7.42578125" style="7" customWidth="1"/>
    <col min="10" max="10" width="6.85546875" style="41" customWidth="1"/>
    <col min="11" max="11" width="22" style="38" customWidth="1"/>
    <col min="12" max="16384" width="9.140625" style="7"/>
  </cols>
  <sheetData>
    <row r="1" spans="1:16" s="3" customFormat="1" ht="30.75">
      <c r="A1" s="528" t="s">
        <v>144</v>
      </c>
      <c r="B1" s="529"/>
      <c r="C1" s="529"/>
      <c r="D1" s="529"/>
      <c r="E1" s="529"/>
      <c r="F1" s="529"/>
      <c r="G1" s="529"/>
      <c r="H1" s="529"/>
      <c r="I1" s="529"/>
      <c r="J1" s="529"/>
      <c r="K1" s="530" t="s">
        <v>145</v>
      </c>
    </row>
    <row r="2" spans="1:16" s="3" customFormat="1">
      <c r="A2" s="163"/>
      <c r="B2" s="164"/>
      <c r="C2" s="164"/>
      <c r="D2" s="164"/>
      <c r="E2" s="164"/>
      <c r="F2" s="164"/>
      <c r="G2" s="163"/>
      <c r="H2" s="164"/>
      <c r="I2" s="164"/>
      <c r="J2" s="164"/>
      <c r="K2" s="164"/>
    </row>
    <row r="3" spans="1:16" ht="21.75">
      <c r="A3" s="646" t="s">
        <v>93</v>
      </c>
      <c r="B3" s="646"/>
      <c r="C3" s="646"/>
      <c r="D3" s="646"/>
      <c r="E3" s="646"/>
      <c r="F3" s="646"/>
      <c r="G3" s="646"/>
      <c r="H3" s="646"/>
      <c r="I3" s="646"/>
      <c r="J3" s="646"/>
      <c r="K3" s="646"/>
    </row>
    <row r="4" spans="1:16" ht="18.75">
      <c r="A4" s="647" t="s">
        <v>473</v>
      </c>
      <c r="B4" s="647"/>
      <c r="C4" s="647"/>
      <c r="D4" s="647"/>
      <c r="E4" s="647"/>
      <c r="F4" s="647"/>
      <c r="G4" s="647"/>
      <c r="H4" s="647"/>
      <c r="I4" s="647"/>
      <c r="J4" s="647"/>
      <c r="K4" s="647"/>
    </row>
    <row r="5" spans="1:16">
      <c r="A5" s="629" t="s">
        <v>221</v>
      </c>
      <c r="B5" s="629"/>
      <c r="C5" s="629"/>
      <c r="D5" s="629"/>
      <c r="E5" s="629"/>
      <c r="F5" s="629"/>
      <c r="G5" s="629"/>
      <c r="H5" s="629"/>
      <c r="I5" s="629"/>
      <c r="J5" s="629"/>
      <c r="K5" s="629"/>
    </row>
    <row r="6" spans="1:16">
      <c r="A6" s="630" t="s">
        <v>474</v>
      </c>
      <c r="B6" s="630"/>
      <c r="C6" s="630"/>
      <c r="D6" s="630"/>
      <c r="E6" s="630"/>
      <c r="F6" s="630"/>
      <c r="G6" s="630"/>
      <c r="H6" s="630"/>
      <c r="I6" s="630"/>
      <c r="J6" s="630"/>
      <c r="K6" s="630"/>
    </row>
    <row r="7" spans="1:16" ht="15.75">
      <c r="A7" s="158" t="s">
        <v>213</v>
      </c>
      <c r="B7" s="5"/>
      <c r="C7" s="5"/>
      <c r="D7" s="6"/>
      <c r="E7" s="6"/>
      <c r="F7" s="5"/>
      <c r="G7" s="5"/>
      <c r="H7" s="6"/>
      <c r="I7" s="6"/>
      <c r="J7" s="5"/>
      <c r="K7" s="8" t="s">
        <v>212</v>
      </c>
    </row>
    <row r="8" spans="1:16" ht="37.5" customHeight="1" thickBot="1">
      <c r="A8" s="713" t="s">
        <v>337</v>
      </c>
      <c r="B8" s="633" t="s">
        <v>255</v>
      </c>
      <c r="C8" s="633"/>
      <c r="D8" s="633"/>
      <c r="E8" s="633" t="s">
        <v>258</v>
      </c>
      <c r="F8" s="633"/>
      <c r="G8" s="633"/>
      <c r="H8" s="633" t="s">
        <v>259</v>
      </c>
      <c r="I8" s="633"/>
      <c r="J8" s="633"/>
      <c r="K8" s="716" t="s">
        <v>363</v>
      </c>
    </row>
    <row r="9" spans="1:16" s="40" customFormat="1" ht="23.25" customHeight="1" thickTop="1" thickBot="1">
      <c r="A9" s="714"/>
      <c r="B9" s="711" t="s">
        <v>294</v>
      </c>
      <c r="C9" s="711" t="s">
        <v>426</v>
      </c>
      <c r="D9" s="712" t="s">
        <v>1</v>
      </c>
      <c r="E9" s="711" t="s">
        <v>294</v>
      </c>
      <c r="F9" s="711" t="s">
        <v>426</v>
      </c>
      <c r="G9" s="712" t="s">
        <v>1</v>
      </c>
      <c r="H9" s="711" t="s">
        <v>294</v>
      </c>
      <c r="I9" s="711" t="s">
        <v>426</v>
      </c>
      <c r="J9" s="712" t="s">
        <v>94</v>
      </c>
      <c r="K9" s="717"/>
    </row>
    <row r="10" spans="1:16" s="37" customFormat="1" ht="23.25" customHeight="1" thickTop="1">
      <c r="A10" s="715"/>
      <c r="B10" s="667"/>
      <c r="C10" s="667"/>
      <c r="D10" s="654"/>
      <c r="E10" s="667"/>
      <c r="F10" s="667"/>
      <c r="G10" s="654"/>
      <c r="H10" s="667"/>
      <c r="I10" s="667"/>
      <c r="J10" s="654" t="s">
        <v>95</v>
      </c>
      <c r="K10" s="718"/>
      <c r="O10" s="93" t="s">
        <v>146</v>
      </c>
      <c r="P10" s="93" t="s">
        <v>147</v>
      </c>
    </row>
    <row r="11" spans="1:16" s="37" customFormat="1" ht="21" customHeight="1" thickBot="1">
      <c r="A11" s="339">
        <v>-20</v>
      </c>
      <c r="B11" s="344">
        <v>9</v>
      </c>
      <c r="C11" s="344">
        <v>11</v>
      </c>
      <c r="D11" s="345">
        <f>B11+C11</f>
        <v>20</v>
      </c>
      <c r="E11" s="344">
        <v>38</v>
      </c>
      <c r="F11" s="344">
        <v>38</v>
      </c>
      <c r="G11" s="345">
        <f>E11+F11</f>
        <v>76</v>
      </c>
      <c r="H11" s="345">
        <f>B11+E11</f>
        <v>47</v>
      </c>
      <c r="I11" s="345">
        <f>C11+F11</f>
        <v>49</v>
      </c>
      <c r="J11" s="345">
        <f>H11+I11</f>
        <v>96</v>
      </c>
      <c r="K11" s="346">
        <v>-20</v>
      </c>
      <c r="N11" s="89">
        <v>-20</v>
      </c>
      <c r="O11" s="37">
        <f>D11</f>
        <v>20</v>
      </c>
      <c r="P11" s="37">
        <f>G11</f>
        <v>76</v>
      </c>
    </row>
    <row r="12" spans="1:16" s="37" customFormat="1" ht="21" customHeight="1" thickTop="1" thickBot="1">
      <c r="A12" s="340" t="s">
        <v>2</v>
      </c>
      <c r="B12" s="347">
        <v>123</v>
      </c>
      <c r="C12" s="347">
        <v>146</v>
      </c>
      <c r="D12" s="348">
        <f>B12+C12</f>
        <v>269</v>
      </c>
      <c r="E12" s="347">
        <v>293</v>
      </c>
      <c r="F12" s="347">
        <v>281</v>
      </c>
      <c r="G12" s="348">
        <f t="shared" ref="G12:G18" si="0">E12+F12</f>
        <v>574</v>
      </c>
      <c r="H12" s="348">
        <f t="shared" ref="H12:I18" si="1">B12+E12</f>
        <v>416</v>
      </c>
      <c r="I12" s="348">
        <f t="shared" si="1"/>
        <v>427</v>
      </c>
      <c r="J12" s="348">
        <f t="shared" ref="J12:J17" si="2">H12+I12</f>
        <v>843</v>
      </c>
      <c r="K12" s="349" t="s">
        <v>2</v>
      </c>
      <c r="N12" s="90" t="s">
        <v>2</v>
      </c>
      <c r="O12" s="37">
        <f>D12</f>
        <v>269</v>
      </c>
      <c r="P12" s="37">
        <f t="shared" ref="P12:P18" si="3">G12</f>
        <v>574</v>
      </c>
    </row>
    <row r="13" spans="1:16" s="37" customFormat="1" ht="21" customHeight="1" thickTop="1" thickBot="1">
      <c r="A13" s="341" t="s">
        <v>3</v>
      </c>
      <c r="B13" s="350">
        <v>251</v>
      </c>
      <c r="C13" s="350">
        <v>231</v>
      </c>
      <c r="D13" s="351">
        <f t="shared" ref="D13:D17" si="4">B13+C13</f>
        <v>482</v>
      </c>
      <c r="E13" s="350">
        <v>864</v>
      </c>
      <c r="F13" s="350">
        <v>776</v>
      </c>
      <c r="G13" s="351">
        <f t="shared" si="0"/>
        <v>1640</v>
      </c>
      <c r="H13" s="351">
        <f t="shared" si="1"/>
        <v>1115</v>
      </c>
      <c r="I13" s="351">
        <f t="shared" si="1"/>
        <v>1007</v>
      </c>
      <c r="J13" s="351">
        <f t="shared" si="2"/>
        <v>2122</v>
      </c>
      <c r="K13" s="352" t="s">
        <v>3</v>
      </c>
      <c r="N13" s="91" t="s">
        <v>3</v>
      </c>
      <c r="O13" s="37">
        <f t="shared" ref="O13:O17" si="5">D13</f>
        <v>482</v>
      </c>
      <c r="P13" s="37">
        <f t="shared" si="3"/>
        <v>1640</v>
      </c>
    </row>
    <row r="14" spans="1:16" s="37" customFormat="1" ht="21" customHeight="1" thickTop="1" thickBot="1">
      <c r="A14" s="340" t="s">
        <v>4</v>
      </c>
      <c r="B14" s="347">
        <v>232</v>
      </c>
      <c r="C14" s="347">
        <v>218</v>
      </c>
      <c r="D14" s="348">
        <f>B14+C14</f>
        <v>450</v>
      </c>
      <c r="E14" s="347">
        <v>959</v>
      </c>
      <c r="F14" s="347">
        <v>925</v>
      </c>
      <c r="G14" s="348">
        <f t="shared" si="0"/>
        <v>1884</v>
      </c>
      <c r="H14" s="348">
        <f t="shared" si="1"/>
        <v>1191</v>
      </c>
      <c r="I14" s="348">
        <f t="shared" si="1"/>
        <v>1143</v>
      </c>
      <c r="J14" s="348">
        <f>H14+I14</f>
        <v>2334</v>
      </c>
      <c r="K14" s="349" t="s">
        <v>4</v>
      </c>
      <c r="N14" s="90" t="s">
        <v>4</v>
      </c>
      <c r="O14" s="37">
        <f t="shared" si="5"/>
        <v>450</v>
      </c>
      <c r="P14" s="37">
        <f t="shared" si="3"/>
        <v>1884</v>
      </c>
    </row>
    <row r="15" spans="1:16" s="37" customFormat="1" ht="21" customHeight="1" thickTop="1" thickBot="1">
      <c r="A15" s="341" t="s">
        <v>5</v>
      </c>
      <c r="B15" s="350">
        <v>124</v>
      </c>
      <c r="C15" s="350">
        <v>144</v>
      </c>
      <c r="D15" s="351">
        <f>B15+C15</f>
        <v>268</v>
      </c>
      <c r="E15" s="350">
        <v>479</v>
      </c>
      <c r="F15" s="350">
        <v>501</v>
      </c>
      <c r="G15" s="351">
        <f t="shared" si="0"/>
        <v>980</v>
      </c>
      <c r="H15" s="351">
        <f t="shared" si="1"/>
        <v>603</v>
      </c>
      <c r="I15" s="351">
        <f t="shared" si="1"/>
        <v>645</v>
      </c>
      <c r="J15" s="351">
        <f>H15+I15</f>
        <v>1248</v>
      </c>
      <c r="K15" s="352" t="s">
        <v>5</v>
      </c>
      <c r="N15" s="91" t="s">
        <v>5</v>
      </c>
      <c r="O15" s="37">
        <f t="shared" si="5"/>
        <v>268</v>
      </c>
      <c r="P15" s="37">
        <f t="shared" si="3"/>
        <v>980</v>
      </c>
    </row>
    <row r="16" spans="1:16" s="37" customFormat="1" ht="21" customHeight="1" thickTop="1" thickBot="1">
      <c r="A16" s="340" t="s">
        <v>6</v>
      </c>
      <c r="B16" s="347">
        <v>58</v>
      </c>
      <c r="C16" s="347">
        <v>40</v>
      </c>
      <c r="D16" s="348">
        <f>B16+C16</f>
        <v>98</v>
      </c>
      <c r="E16" s="347">
        <v>107</v>
      </c>
      <c r="F16" s="347">
        <v>90</v>
      </c>
      <c r="G16" s="348">
        <f>E16+F16</f>
        <v>197</v>
      </c>
      <c r="H16" s="348">
        <f t="shared" si="1"/>
        <v>165</v>
      </c>
      <c r="I16" s="348">
        <f t="shared" si="1"/>
        <v>130</v>
      </c>
      <c r="J16" s="348">
        <f t="shared" si="2"/>
        <v>295</v>
      </c>
      <c r="K16" s="349" t="s">
        <v>6</v>
      </c>
      <c r="N16" s="90" t="s">
        <v>6</v>
      </c>
      <c r="O16" s="37">
        <f t="shared" si="5"/>
        <v>98</v>
      </c>
      <c r="P16" s="37">
        <f t="shared" si="3"/>
        <v>197</v>
      </c>
    </row>
    <row r="17" spans="1:16" s="37" customFormat="1" ht="21" customHeight="1" thickTop="1" thickBot="1">
      <c r="A17" s="341" t="s">
        <v>7</v>
      </c>
      <c r="B17" s="350">
        <v>4</v>
      </c>
      <c r="C17" s="350">
        <v>3</v>
      </c>
      <c r="D17" s="351">
        <f t="shared" si="4"/>
        <v>7</v>
      </c>
      <c r="E17" s="350">
        <v>5</v>
      </c>
      <c r="F17" s="350">
        <v>5</v>
      </c>
      <c r="G17" s="351">
        <f t="shared" si="0"/>
        <v>10</v>
      </c>
      <c r="H17" s="351">
        <f t="shared" si="1"/>
        <v>9</v>
      </c>
      <c r="I17" s="351">
        <f t="shared" si="1"/>
        <v>8</v>
      </c>
      <c r="J17" s="351">
        <f t="shared" si="2"/>
        <v>17</v>
      </c>
      <c r="K17" s="352" t="s">
        <v>7</v>
      </c>
      <c r="N17" s="91" t="s">
        <v>7</v>
      </c>
      <c r="O17" s="37">
        <f t="shared" si="5"/>
        <v>7</v>
      </c>
      <c r="P17" s="37">
        <f t="shared" si="3"/>
        <v>10</v>
      </c>
    </row>
    <row r="18" spans="1:16" s="37" customFormat="1" ht="21" customHeight="1" thickTop="1">
      <c r="A18" s="342" t="s">
        <v>56</v>
      </c>
      <c r="B18" s="353" t="s">
        <v>439</v>
      </c>
      <c r="C18" s="353" t="s">
        <v>439</v>
      </c>
      <c r="D18" s="354">
        <f>B18+C18</f>
        <v>0</v>
      </c>
      <c r="E18" s="353">
        <v>2</v>
      </c>
      <c r="F18" s="353">
        <v>1</v>
      </c>
      <c r="G18" s="354">
        <f t="shared" si="0"/>
        <v>3</v>
      </c>
      <c r="H18" s="354">
        <f t="shared" si="1"/>
        <v>2</v>
      </c>
      <c r="I18" s="354">
        <f>C18+F18</f>
        <v>1</v>
      </c>
      <c r="J18" s="354">
        <f>H18+I18</f>
        <v>3</v>
      </c>
      <c r="K18" s="355" t="s">
        <v>56</v>
      </c>
      <c r="N18" s="92" t="s">
        <v>56</v>
      </c>
      <c r="O18" s="37">
        <f>D18</f>
        <v>0</v>
      </c>
      <c r="P18" s="37">
        <f t="shared" si="3"/>
        <v>3</v>
      </c>
    </row>
    <row r="19" spans="1:16" s="37" customFormat="1" ht="21" customHeight="1">
      <c r="A19" s="469" t="s">
        <v>422</v>
      </c>
      <c r="B19" s="470" t="s">
        <v>439</v>
      </c>
      <c r="C19" s="470" t="s">
        <v>439</v>
      </c>
      <c r="D19" s="395">
        <f>B19+C19</f>
        <v>0</v>
      </c>
      <c r="E19" s="470">
        <v>6</v>
      </c>
      <c r="F19" s="470">
        <v>3</v>
      </c>
      <c r="G19" s="395">
        <f t="shared" ref="G19" si="6">E19+F19</f>
        <v>9</v>
      </c>
      <c r="H19" s="395">
        <f t="shared" ref="H19" si="7">B19+E19</f>
        <v>6</v>
      </c>
      <c r="I19" s="395">
        <f>C19+F19</f>
        <v>3</v>
      </c>
      <c r="J19" s="395">
        <f>H19+I19</f>
        <v>9</v>
      </c>
      <c r="K19" s="471" t="s">
        <v>444</v>
      </c>
      <c r="N19" s="466"/>
    </row>
    <row r="20" spans="1:16" s="37" customFormat="1" ht="21" customHeight="1">
      <c r="A20" s="467" t="s">
        <v>24</v>
      </c>
      <c r="B20" s="558">
        <f>SUM(B11:B19)</f>
        <v>801</v>
      </c>
      <c r="C20" s="558">
        <f t="shared" ref="C20:J20" si="8">SUM(C11:C19)</f>
        <v>793</v>
      </c>
      <c r="D20" s="559">
        <f t="shared" si="8"/>
        <v>1594</v>
      </c>
      <c r="E20" s="558">
        <f t="shared" si="8"/>
        <v>2753</v>
      </c>
      <c r="F20" s="558">
        <f t="shared" si="8"/>
        <v>2620</v>
      </c>
      <c r="G20" s="559">
        <f t="shared" si="8"/>
        <v>5373</v>
      </c>
      <c r="H20" s="559">
        <f t="shared" si="8"/>
        <v>3554</v>
      </c>
      <c r="I20" s="559">
        <f t="shared" si="8"/>
        <v>3413</v>
      </c>
      <c r="J20" s="559">
        <f t="shared" si="8"/>
        <v>6967</v>
      </c>
      <c r="K20" s="468" t="s">
        <v>25</v>
      </c>
    </row>
    <row r="21" spans="1:16">
      <c r="A21" s="94"/>
      <c r="B21" s="42"/>
      <c r="C21" s="42"/>
      <c r="D21" s="96"/>
      <c r="E21" s="96"/>
      <c r="F21" s="96"/>
      <c r="G21" s="96"/>
      <c r="H21" s="42"/>
      <c r="I21" s="42"/>
      <c r="J21" s="96"/>
      <c r="K21" s="94"/>
    </row>
    <row r="22" spans="1:16">
      <c r="A22" s="94"/>
      <c r="B22" s="42"/>
      <c r="C22" s="42"/>
      <c r="D22" s="96"/>
      <c r="E22" s="96"/>
      <c r="F22" s="96"/>
      <c r="G22" s="96"/>
      <c r="H22" s="42"/>
      <c r="I22" s="42"/>
      <c r="J22" s="96"/>
      <c r="K22" s="94"/>
    </row>
    <row r="23" spans="1:16">
      <c r="A23" s="94"/>
      <c r="B23" s="42"/>
      <c r="C23" s="42"/>
      <c r="D23" s="96"/>
      <c r="E23" s="96"/>
      <c r="F23" s="96"/>
      <c r="G23" s="96"/>
      <c r="H23" s="42"/>
      <c r="I23" s="42"/>
      <c r="J23" s="96"/>
      <c r="K23" s="94"/>
    </row>
    <row r="24" spans="1:16">
      <c r="A24" s="94"/>
      <c r="B24" s="42"/>
      <c r="C24" s="42"/>
      <c r="D24" s="96"/>
      <c r="E24" s="96"/>
      <c r="F24" s="96"/>
      <c r="G24" s="96"/>
      <c r="H24" s="42"/>
      <c r="I24" s="42"/>
      <c r="J24" s="96"/>
      <c r="K24" s="94"/>
    </row>
    <row r="25" spans="1:16">
      <c r="A25" s="94"/>
      <c r="B25" s="42"/>
      <c r="C25" s="42"/>
      <c r="D25" s="96"/>
      <c r="E25" s="96"/>
      <c r="F25" s="96"/>
      <c r="G25" s="96"/>
      <c r="H25" s="42"/>
      <c r="I25" s="42"/>
      <c r="J25" s="96"/>
      <c r="K25" s="94"/>
    </row>
    <row r="26" spans="1:16">
      <c r="A26" s="94"/>
      <c r="B26" s="42"/>
      <c r="C26" s="42"/>
      <c r="D26" s="96"/>
      <c r="E26" s="96"/>
      <c r="F26" s="96"/>
      <c r="G26" s="96"/>
      <c r="H26" s="42"/>
      <c r="I26" s="42"/>
      <c r="J26" s="96"/>
      <c r="K26" s="94"/>
    </row>
    <row r="27" spans="1:16">
      <c r="A27" s="94"/>
      <c r="B27" s="42"/>
      <c r="C27" s="42"/>
      <c r="D27" s="96"/>
      <c r="E27" s="96"/>
      <c r="F27" s="96"/>
      <c r="G27" s="96"/>
      <c r="H27" s="42"/>
      <c r="I27" s="42"/>
      <c r="J27" s="96"/>
      <c r="K27" s="94"/>
    </row>
    <row r="28" spans="1:16">
      <c r="A28" s="94"/>
      <c r="B28" s="42"/>
      <c r="C28" s="42"/>
      <c r="D28" s="96"/>
      <c r="E28" s="96"/>
      <c r="F28" s="96"/>
      <c r="G28" s="96"/>
      <c r="H28" s="42"/>
      <c r="I28" s="42"/>
      <c r="J28" s="96"/>
      <c r="K28" s="94"/>
    </row>
    <row r="29" spans="1:16">
      <c r="A29" s="94"/>
      <c r="B29" s="42"/>
      <c r="C29" s="42"/>
      <c r="D29" s="96"/>
      <c r="E29" s="96"/>
      <c r="F29" s="96"/>
      <c r="G29" s="96"/>
      <c r="H29" s="42"/>
      <c r="I29" s="42"/>
      <c r="J29" s="96"/>
      <c r="K29" s="94"/>
    </row>
    <row r="30" spans="1:16">
      <c r="A30" s="94"/>
      <c r="B30" s="42"/>
      <c r="C30" s="42"/>
      <c r="D30" s="96"/>
      <c r="E30" s="96"/>
      <c r="F30" s="96"/>
      <c r="G30" s="96"/>
      <c r="H30" s="42"/>
      <c r="I30" s="42"/>
      <c r="J30" s="96"/>
      <c r="K30" s="94"/>
    </row>
    <row r="31" spans="1:16">
      <c r="A31" s="94"/>
      <c r="B31" s="42"/>
      <c r="C31" s="42"/>
      <c r="D31" s="96"/>
      <c r="E31" s="96"/>
      <c r="F31" s="96"/>
      <c r="G31" s="96"/>
      <c r="H31" s="42"/>
      <c r="I31" s="42"/>
      <c r="J31" s="96"/>
      <c r="K31" s="94"/>
    </row>
    <row r="32" spans="1:16">
      <c r="A32" s="94"/>
      <c r="B32" s="42"/>
      <c r="C32" s="42"/>
      <c r="D32" s="96"/>
      <c r="E32" s="96"/>
      <c r="F32" s="96"/>
      <c r="G32" s="96"/>
      <c r="H32" s="42"/>
      <c r="I32" s="42"/>
      <c r="J32" s="96"/>
      <c r="K32" s="94"/>
    </row>
    <row r="33" spans="1:11">
      <c r="A33" s="94"/>
      <c r="B33" s="42"/>
      <c r="C33" s="42"/>
      <c r="D33" s="96"/>
      <c r="E33" s="96"/>
      <c r="F33" s="96"/>
      <c r="G33" s="96"/>
      <c r="H33" s="42"/>
      <c r="I33" s="42"/>
      <c r="J33" s="96"/>
      <c r="K33" s="94"/>
    </row>
    <row r="34" spans="1:11">
      <c r="A34" s="94"/>
      <c r="B34" s="42"/>
      <c r="C34" s="42"/>
      <c r="D34" s="96"/>
      <c r="E34" s="96"/>
      <c r="F34" s="96"/>
      <c r="G34" s="96"/>
      <c r="H34" s="42"/>
      <c r="I34" s="42"/>
      <c r="J34" s="96"/>
      <c r="K34" s="94"/>
    </row>
    <row r="35" spans="1:11">
      <c r="A35" s="94"/>
      <c r="B35" s="42"/>
      <c r="C35" s="42"/>
      <c r="D35" s="96"/>
      <c r="E35" s="96"/>
      <c r="F35" s="96"/>
      <c r="G35" s="96"/>
      <c r="H35" s="42"/>
      <c r="I35" s="42"/>
      <c r="J35" s="96"/>
      <c r="K35" s="94"/>
    </row>
    <row r="36" spans="1:11">
      <c r="A36" s="94"/>
      <c r="B36" s="42"/>
      <c r="C36" s="42"/>
      <c r="D36" s="96"/>
      <c r="E36" s="96"/>
      <c r="F36" s="96"/>
      <c r="G36" s="96"/>
      <c r="H36" s="42"/>
      <c r="I36" s="42"/>
      <c r="J36" s="96"/>
      <c r="K36" s="94"/>
    </row>
    <row r="37" spans="1:11">
      <c r="A37" s="94"/>
      <c r="B37" s="42"/>
      <c r="C37" s="42"/>
      <c r="D37" s="96"/>
      <c r="E37" s="96"/>
      <c r="F37" s="96"/>
      <c r="G37" s="96"/>
      <c r="H37" s="42"/>
      <c r="I37" s="42"/>
      <c r="J37" s="96"/>
      <c r="K37" s="94"/>
    </row>
    <row r="38" spans="1:11">
      <c r="A38" s="94"/>
      <c r="B38" s="42"/>
      <c r="C38" s="42"/>
      <c r="D38" s="96"/>
      <c r="E38" s="96"/>
      <c r="F38" s="96"/>
      <c r="G38" s="96"/>
      <c r="H38" s="42"/>
      <c r="I38" s="42"/>
      <c r="J38" s="96"/>
      <c r="K38" s="94"/>
    </row>
    <row r="39" spans="1:11">
      <c r="A39" s="94"/>
      <c r="B39" s="42"/>
      <c r="C39" s="42"/>
      <c r="D39" s="96"/>
      <c r="E39" s="96"/>
      <c r="F39" s="96"/>
      <c r="G39" s="96"/>
      <c r="H39" s="42"/>
      <c r="I39" s="42"/>
      <c r="J39" s="96"/>
      <c r="K39" s="94"/>
    </row>
    <row r="40" spans="1:11">
      <c r="A40" s="94"/>
      <c r="B40" s="42"/>
      <c r="C40" s="42"/>
      <c r="D40" s="96"/>
      <c r="E40" s="96"/>
      <c r="F40" s="96"/>
      <c r="G40" s="96"/>
      <c r="H40" s="42"/>
      <c r="I40" s="42"/>
      <c r="J40" s="96"/>
      <c r="K40" s="94"/>
    </row>
    <row r="41" spans="1:11">
      <c r="A41" s="94"/>
      <c r="B41" s="42"/>
      <c r="C41" s="42"/>
      <c r="D41" s="96"/>
      <c r="E41" s="96"/>
      <c r="F41" s="96"/>
      <c r="G41" s="96"/>
      <c r="H41" s="42"/>
      <c r="I41" s="42"/>
      <c r="J41" s="96"/>
      <c r="K41" s="94"/>
    </row>
    <row r="42" spans="1:11">
      <c r="A42" s="94"/>
      <c r="B42" s="42"/>
      <c r="C42" s="42"/>
      <c r="D42" s="96"/>
      <c r="E42" s="96"/>
      <c r="F42" s="96"/>
      <c r="G42" s="96"/>
      <c r="H42" s="42"/>
      <c r="I42" s="42"/>
      <c r="J42" s="96"/>
      <c r="K42" s="94"/>
    </row>
    <row r="43" spans="1:11">
      <c r="A43" s="94"/>
      <c r="B43" s="42"/>
      <c r="C43" s="42"/>
      <c r="D43" s="96"/>
      <c r="E43" s="96"/>
      <c r="F43" s="96"/>
      <c r="G43" s="96"/>
      <c r="H43" s="42"/>
      <c r="I43" s="42"/>
      <c r="J43" s="96"/>
      <c r="K43" s="94"/>
    </row>
    <row r="44" spans="1:11">
      <c r="A44" s="94"/>
      <c r="B44" s="42"/>
      <c r="C44" s="42"/>
      <c r="D44" s="96"/>
      <c r="E44" s="96"/>
      <c r="F44" s="96"/>
      <c r="G44" s="96"/>
      <c r="H44" s="42"/>
      <c r="I44" s="42"/>
      <c r="J44" s="96"/>
      <c r="K44" s="94"/>
    </row>
    <row r="45" spans="1:11">
      <c r="A45" s="94"/>
      <c r="B45" s="42"/>
      <c r="C45" s="42"/>
      <c r="D45" s="96"/>
      <c r="E45" s="96"/>
      <c r="F45" s="96"/>
      <c r="G45" s="96"/>
      <c r="H45" s="42"/>
      <c r="I45" s="42"/>
      <c r="J45" s="96"/>
      <c r="K45" s="94"/>
    </row>
    <row r="46" spans="1:11">
      <c r="A46" s="94"/>
      <c r="B46" s="42"/>
      <c r="C46" s="42"/>
      <c r="D46" s="96"/>
      <c r="E46" s="96"/>
      <c r="F46" s="96"/>
      <c r="G46" s="96"/>
      <c r="H46" s="42"/>
      <c r="I46" s="42"/>
      <c r="J46" s="96"/>
      <c r="K46" s="94"/>
    </row>
    <row r="47" spans="1:11" ht="18.75" customHeight="1">
      <c r="A47" s="94"/>
      <c r="B47" s="42"/>
      <c r="C47" s="42"/>
      <c r="D47" s="96"/>
      <c r="E47" s="96"/>
      <c r="F47" s="96"/>
      <c r="G47" s="96"/>
      <c r="H47" s="42"/>
      <c r="I47" s="42"/>
      <c r="J47" s="96"/>
      <c r="K47" s="94"/>
    </row>
    <row r="48" spans="1:11" ht="28.5" customHeight="1">
      <c r="A48" s="94"/>
      <c r="B48" s="42"/>
      <c r="C48" s="42"/>
      <c r="D48" s="96"/>
      <c r="E48" s="96"/>
      <c r="F48" s="96"/>
      <c r="G48" s="96"/>
      <c r="H48" s="42"/>
      <c r="I48" s="42"/>
      <c r="J48" s="96"/>
      <c r="K48" s="94"/>
    </row>
    <row r="49" spans="1:11">
      <c r="A49" s="94"/>
      <c r="B49" s="42"/>
      <c r="C49" s="42"/>
      <c r="D49" s="96"/>
      <c r="E49" s="96"/>
      <c r="F49" s="96"/>
      <c r="G49" s="96"/>
      <c r="H49" s="42"/>
      <c r="I49" s="42"/>
      <c r="J49" s="96"/>
      <c r="K49" s="94"/>
    </row>
    <row r="50" spans="1:11">
      <c r="A50" s="94"/>
      <c r="B50" s="42"/>
      <c r="C50" s="42"/>
      <c r="D50" s="96"/>
      <c r="E50" s="96"/>
      <c r="F50" s="96"/>
      <c r="G50" s="96"/>
      <c r="H50" s="42"/>
      <c r="I50" s="42"/>
      <c r="J50" s="96"/>
      <c r="K50" s="94"/>
    </row>
  </sheetData>
  <mergeCells count="18">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 ref="G9:G10"/>
  </mergeCells>
  <printOptions horizontalCentered="1"/>
  <pageMargins left="0" right="0" top="0.47244094488188981" bottom="0" header="0" footer="0"/>
  <pageSetup paperSize="11" scale="85" orientation="landscape" r:id="rId1"/>
  <headerFooter>
    <oddFooter>&amp;C_&amp;P_</oddFooter>
  </headerFooter>
  <rowBreaks count="1" manualBreakCount="1">
    <brk id="20"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E53"/>
  <sheetViews>
    <sheetView rightToLeft="1" view="pageBreakPreview" zoomScaleNormal="100" zoomScaleSheetLayoutView="100" workbookViewId="0">
      <selection activeCell="I19" sqref="I19"/>
    </sheetView>
  </sheetViews>
  <sheetFormatPr defaultColWidth="9.140625" defaultRowHeight="12.75"/>
  <cols>
    <col min="1" max="1" width="15.140625" style="159" customWidth="1"/>
    <col min="2" max="10" width="7.7109375" style="159" customWidth="1"/>
    <col min="11" max="11" width="18.140625" style="159" customWidth="1"/>
    <col min="12" max="12" width="15.140625" style="3" customWidth="1"/>
    <col min="13" max="16" width="6.42578125" style="3" customWidth="1"/>
    <col min="17" max="16384" width="9.140625" style="3"/>
  </cols>
  <sheetData>
    <row r="1" spans="1:31" ht="30.75">
      <c r="A1" s="528" t="s">
        <v>144</v>
      </c>
      <c r="B1" s="529"/>
      <c r="C1" s="529"/>
      <c r="D1" s="529"/>
      <c r="E1" s="529"/>
      <c r="F1" s="529"/>
      <c r="G1" s="529"/>
      <c r="H1" s="529"/>
      <c r="I1" s="529"/>
      <c r="J1" s="529"/>
      <c r="K1" s="530" t="s">
        <v>145</v>
      </c>
    </row>
    <row r="2" spans="1:31">
      <c r="A2" s="163"/>
      <c r="B2" s="164"/>
      <c r="C2" s="164"/>
      <c r="D2" s="164"/>
      <c r="E2" s="164"/>
      <c r="F2" s="164"/>
      <c r="G2" s="164"/>
      <c r="H2" s="3"/>
      <c r="I2" s="164"/>
      <c r="J2" s="3"/>
      <c r="K2" s="164"/>
    </row>
    <row r="3" spans="1:31" s="2" customFormat="1" ht="21.75">
      <c r="A3" s="627" t="s">
        <v>275</v>
      </c>
      <c r="B3" s="627"/>
      <c r="C3" s="627"/>
      <c r="D3" s="627"/>
      <c r="E3" s="627"/>
      <c r="F3" s="627"/>
      <c r="G3" s="627"/>
      <c r="H3" s="627"/>
      <c r="I3" s="627"/>
      <c r="J3" s="627"/>
      <c r="K3" s="627"/>
    </row>
    <row r="4" spans="1:31" s="2" customFormat="1" ht="18.75">
      <c r="A4" s="628" t="s">
        <v>473</v>
      </c>
      <c r="B4" s="628"/>
      <c r="C4" s="628"/>
      <c r="D4" s="628"/>
      <c r="E4" s="628"/>
      <c r="F4" s="628"/>
      <c r="G4" s="628"/>
      <c r="H4" s="628"/>
      <c r="I4" s="628"/>
      <c r="J4" s="628"/>
      <c r="K4" s="628"/>
    </row>
    <row r="5" spans="1:31" s="2" customFormat="1" ht="18">
      <c r="A5" s="629" t="s">
        <v>274</v>
      </c>
      <c r="B5" s="629"/>
      <c r="C5" s="629"/>
      <c r="D5" s="629"/>
      <c r="E5" s="629"/>
      <c r="F5" s="629"/>
      <c r="G5" s="629"/>
      <c r="H5" s="629"/>
      <c r="I5" s="629"/>
      <c r="J5" s="629"/>
      <c r="K5" s="629"/>
    </row>
    <row r="6" spans="1:31">
      <c r="A6" s="630" t="s">
        <v>474</v>
      </c>
      <c r="B6" s="630"/>
      <c r="C6" s="630"/>
      <c r="D6" s="630"/>
      <c r="E6" s="630"/>
      <c r="F6" s="630"/>
      <c r="G6" s="630"/>
      <c r="H6" s="630"/>
      <c r="I6" s="630"/>
      <c r="J6" s="630"/>
      <c r="K6" s="630"/>
    </row>
    <row r="7" spans="1:31" s="7" customFormat="1" ht="15.75">
      <c r="A7" s="158" t="s">
        <v>230</v>
      </c>
      <c r="B7" s="158"/>
      <c r="C7" s="158"/>
      <c r="D7" s="158"/>
      <c r="E7" s="158"/>
      <c r="F7" s="158"/>
      <c r="G7" s="158"/>
      <c r="H7" s="158"/>
      <c r="I7" s="158"/>
      <c r="J7" s="158"/>
      <c r="K7" s="8" t="s">
        <v>231</v>
      </c>
      <c r="M7" s="5"/>
      <c r="O7" s="5"/>
      <c r="P7" s="5"/>
    </row>
    <row r="8" spans="1:31" ht="33.75" customHeight="1" thickBot="1">
      <c r="A8" s="721" t="s">
        <v>338</v>
      </c>
      <c r="B8" s="633" t="s">
        <v>255</v>
      </c>
      <c r="C8" s="633"/>
      <c r="D8" s="633"/>
      <c r="E8" s="633" t="s">
        <v>258</v>
      </c>
      <c r="F8" s="633"/>
      <c r="G8" s="633"/>
      <c r="H8" s="633" t="s">
        <v>259</v>
      </c>
      <c r="I8" s="633"/>
      <c r="J8" s="633"/>
      <c r="K8" s="716" t="s">
        <v>320</v>
      </c>
    </row>
    <row r="9" spans="1:31" ht="23.45" customHeight="1" thickTop="1" thickBot="1">
      <c r="A9" s="722"/>
      <c r="B9" s="719" t="s">
        <v>256</v>
      </c>
      <c r="C9" s="719" t="s">
        <v>257</v>
      </c>
      <c r="D9" s="719" t="s">
        <v>134</v>
      </c>
      <c r="E9" s="719" t="s">
        <v>256</v>
      </c>
      <c r="F9" s="719" t="s">
        <v>257</v>
      </c>
      <c r="G9" s="719" t="s">
        <v>134</v>
      </c>
      <c r="H9" s="719" t="s">
        <v>256</v>
      </c>
      <c r="I9" s="719" t="s">
        <v>257</v>
      </c>
      <c r="J9" s="719" t="s">
        <v>134</v>
      </c>
      <c r="K9" s="717"/>
    </row>
    <row r="10" spans="1:31" s="9" customFormat="1" ht="23.45" customHeight="1" thickTop="1">
      <c r="A10" s="723"/>
      <c r="B10" s="720"/>
      <c r="C10" s="720"/>
      <c r="D10" s="720"/>
      <c r="E10" s="720"/>
      <c r="F10" s="720"/>
      <c r="G10" s="720"/>
      <c r="H10" s="720"/>
      <c r="I10" s="720"/>
      <c r="J10" s="720"/>
      <c r="K10" s="718"/>
      <c r="M10" s="127" t="s">
        <v>256</v>
      </c>
      <c r="N10" s="127" t="s">
        <v>257</v>
      </c>
      <c r="P10" s="208"/>
      <c r="Q10" s="208"/>
      <c r="R10" s="208"/>
      <c r="S10" s="208"/>
      <c r="T10" s="208"/>
      <c r="U10" s="208"/>
      <c r="V10" s="208"/>
      <c r="W10" s="208"/>
      <c r="X10" s="208"/>
      <c r="Y10" s="208"/>
      <c r="Z10" s="208"/>
      <c r="AA10" s="208"/>
      <c r="AB10" s="208"/>
      <c r="AC10" s="208"/>
      <c r="AD10" s="208"/>
      <c r="AE10" s="208"/>
    </row>
    <row r="11" spans="1:31" s="10" customFormat="1" ht="22.5" customHeight="1" thickBot="1">
      <c r="A11" s="213" t="s">
        <v>57</v>
      </c>
      <c r="B11" s="258">
        <v>58</v>
      </c>
      <c r="C11" s="258">
        <v>38</v>
      </c>
      <c r="D11" s="216">
        <f>B11+C11</f>
        <v>96</v>
      </c>
      <c r="E11" s="545">
        <v>263</v>
      </c>
      <c r="F11" s="545">
        <v>98</v>
      </c>
      <c r="G11" s="216">
        <f>E11+F11</f>
        <v>361</v>
      </c>
      <c r="H11" s="216">
        <f t="shared" ref="H11:H19" si="0">B11+E11</f>
        <v>321</v>
      </c>
      <c r="I11" s="216">
        <f t="shared" ref="I11:I19" si="1">C11+F11</f>
        <v>136</v>
      </c>
      <c r="J11" s="216">
        <f t="shared" ref="J11:J16" si="2">H11+I11</f>
        <v>457</v>
      </c>
      <c r="K11" s="217" t="s">
        <v>58</v>
      </c>
      <c r="L11" s="81" t="s">
        <v>266</v>
      </c>
      <c r="M11" s="101">
        <f>H11</f>
        <v>321</v>
      </c>
      <c r="N11" s="101">
        <f>I11</f>
        <v>136</v>
      </c>
      <c r="P11" s="208"/>
      <c r="Q11" s="208"/>
      <c r="R11" s="208"/>
      <c r="S11" s="208"/>
      <c r="T11" s="208"/>
      <c r="U11" s="208"/>
      <c r="V11" s="208"/>
      <c r="W11" s="208"/>
      <c r="X11" s="208"/>
      <c r="Y11" s="208"/>
      <c r="Z11" s="208"/>
      <c r="AA11" s="208"/>
      <c r="AB11" s="208"/>
      <c r="AC11" s="208"/>
      <c r="AD11" s="208"/>
      <c r="AE11" s="208"/>
    </row>
    <row r="12" spans="1:31" s="10" customFormat="1" ht="22.5" customHeight="1" thickTop="1" thickBot="1">
      <c r="A12" s="218" t="s">
        <v>59</v>
      </c>
      <c r="B12" s="259">
        <v>22</v>
      </c>
      <c r="C12" s="259">
        <v>12</v>
      </c>
      <c r="D12" s="226">
        <f t="shared" ref="D12:D14" si="3">B12+C12</f>
        <v>34</v>
      </c>
      <c r="E12" s="546">
        <v>51</v>
      </c>
      <c r="F12" s="546">
        <v>14</v>
      </c>
      <c r="G12" s="226">
        <f t="shared" ref="G12:G14" si="4">E12+F12</f>
        <v>65</v>
      </c>
      <c r="H12" s="226">
        <f t="shared" si="0"/>
        <v>73</v>
      </c>
      <c r="I12" s="226">
        <f t="shared" si="1"/>
        <v>26</v>
      </c>
      <c r="J12" s="226">
        <f t="shared" si="2"/>
        <v>99</v>
      </c>
      <c r="K12" s="222" t="s">
        <v>60</v>
      </c>
      <c r="L12" s="81" t="s">
        <v>267</v>
      </c>
      <c r="M12" s="101">
        <f t="shared" ref="M12:N19" si="5">H12</f>
        <v>73</v>
      </c>
      <c r="N12" s="101">
        <f t="shared" si="5"/>
        <v>26</v>
      </c>
      <c r="P12" s="208"/>
      <c r="Q12" s="208"/>
      <c r="R12" s="208"/>
      <c r="S12" s="208"/>
      <c r="T12" s="208"/>
      <c r="U12" s="208"/>
      <c r="V12" s="208"/>
      <c r="W12" s="208"/>
      <c r="X12" s="208"/>
      <c r="Y12" s="208"/>
      <c r="Z12" s="208"/>
      <c r="AA12" s="208"/>
      <c r="AB12" s="208"/>
      <c r="AC12" s="208"/>
      <c r="AD12" s="208"/>
      <c r="AE12" s="208"/>
    </row>
    <row r="13" spans="1:31" s="10" customFormat="1" ht="22.5" customHeight="1" thickTop="1" thickBot="1">
      <c r="A13" s="213" t="s">
        <v>61</v>
      </c>
      <c r="B13" s="260">
        <v>3</v>
      </c>
      <c r="C13" s="260">
        <v>1</v>
      </c>
      <c r="D13" s="261">
        <f t="shared" si="3"/>
        <v>4</v>
      </c>
      <c r="E13" s="547">
        <v>12</v>
      </c>
      <c r="F13" s="547">
        <v>7</v>
      </c>
      <c r="G13" s="261">
        <f t="shared" si="4"/>
        <v>19</v>
      </c>
      <c r="H13" s="261">
        <f t="shared" si="0"/>
        <v>15</v>
      </c>
      <c r="I13" s="261">
        <f t="shared" si="1"/>
        <v>8</v>
      </c>
      <c r="J13" s="261">
        <f t="shared" si="2"/>
        <v>23</v>
      </c>
      <c r="K13" s="217" t="s">
        <v>62</v>
      </c>
      <c r="L13" s="81" t="s">
        <v>268</v>
      </c>
      <c r="M13" s="101">
        <f t="shared" si="5"/>
        <v>15</v>
      </c>
      <c r="N13" s="101">
        <f t="shared" si="5"/>
        <v>8</v>
      </c>
      <c r="P13" s="208"/>
      <c r="Q13" s="208"/>
      <c r="R13" s="208"/>
      <c r="S13" s="208"/>
      <c r="T13" s="208"/>
      <c r="U13" s="208"/>
      <c r="V13" s="208"/>
      <c r="W13" s="208"/>
      <c r="X13" s="208"/>
      <c r="Y13" s="209"/>
      <c r="Z13" s="209"/>
      <c r="AA13" s="209"/>
      <c r="AB13" s="209"/>
      <c r="AC13" s="209"/>
      <c r="AD13" s="209"/>
      <c r="AE13" s="209"/>
    </row>
    <row r="14" spans="1:31" s="10" customFormat="1" ht="22.5" customHeight="1" thickTop="1" thickBot="1">
      <c r="A14" s="218" t="s">
        <v>92</v>
      </c>
      <c r="B14" s="259">
        <v>4</v>
      </c>
      <c r="C14" s="259">
        <v>1</v>
      </c>
      <c r="D14" s="226">
        <f t="shared" si="3"/>
        <v>5</v>
      </c>
      <c r="E14" s="546">
        <v>2</v>
      </c>
      <c r="F14" s="546">
        <v>1</v>
      </c>
      <c r="G14" s="226">
        <f t="shared" si="4"/>
        <v>3</v>
      </c>
      <c r="H14" s="226">
        <f t="shared" si="0"/>
        <v>6</v>
      </c>
      <c r="I14" s="226">
        <f t="shared" si="1"/>
        <v>2</v>
      </c>
      <c r="J14" s="226">
        <f t="shared" si="2"/>
        <v>8</v>
      </c>
      <c r="K14" s="222" t="s">
        <v>63</v>
      </c>
      <c r="L14" s="81" t="s">
        <v>269</v>
      </c>
      <c r="M14" s="101">
        <f t="shared" si="5"/>
        <v>6</v>
      </c>
      <c r="N14" s="101">
        <f t="shared" si="5"/>
        <v>2</v>
      </c>
      <c r="P14" s="208"/>
      <c r="Q14" s="208"/>
      <c r="R14" s="208"/>
      <c r="S14" s="208"/>
      <c r="T14" s="208"/>
      <c r="U14" s="208"/>
      <c r="V14" s="208"/>
      <c r="W14" s="208"/>
      <c r="X14" s="208"/>
      <c r="Y14" s="209"/>
      <c r="Z14" s="209"/>
      <c r="AA14" s="209"/>
      <c r="AB14" s="209"/>
      <c r="AC14" s="209"/>
      <c r="AD14" s="209"/>
      <c r="AE14" s="209"/>
    </row>
    <row r="15" spans="1:31" s="10" customFormat="1" ht="22.5" customHeight="1" thickTop="1" thickBot="1">
      <c r="A15" s="213" t="s">
        <v>64</v>
      </c>
      <c r="B15" s="260">
        <v>1</v>
      </c>
      <c r="C15" s="260">
        <v>5</v>
      </c>
      <c r="D15" s="261">
        <f>B15+C15</f>
        <v>6</v>
      </c>
      <c r="E15" s="547">
        <v>2</v>
      </c>
      <c r="F15" s="547" t="s">
        <v>439</v>
      </c>
      <c r="G15" s="261">
        <f>E15+F15</f>
        <v>2</v>
      </c>
      <c r="H15" s="261">
        <f t="shared" si="0"/>
        <v>3</v>
      </c>
      <c r="I15" s="261">
        <f t="shared" si="1"/>
        <v>5</v>
      </c>
      <c r="J15" s="261">
        <f t="shared" si="2"/>
        <v>8</v>
      </c>
      <c r="K15" s="217" t="s">
        <v>65</v>
      </c>
      <c r="L15" s="81" t="s">
        <v>270</v>
      </c>
      <c r="M15" s="101">
        <f t="shared" si="5"/>
        <v>3</v>
      </c>
      <c r="N15" s="101">
        <f t="shared" si="5"/>
        <v>5</v>
      </c>
      <c r="P15" s="208"/>
      <c r="Q15" s="208"/>
      <c r="R15" s="208"/>
      <c r="S15" s="208"/>
      <c r="T15" s="208"/>
      <c r="U15" s="208"/>
      <c r="V15" s="208"/>
      <c r="W15" s="208"/>
      <c r="X15" s="208"/>
      <c r="Y15" s="209"/>
      <c r="Z15" s="209"/>
      <c r="AA15" s="209"/>
      <c r="AB15" s="209"/>
      <c r="AC15" s="209"/>
      <c r="AD15" s="209"/>
      <c r="AE15" s="209"/>
    </row>
    <row r="16" spans="1:31" s="10" customFormat="1" ht="22.5" customHeight="1" thickTop="1" thickBot="1">
      <c r="A16" s="218" t="s">
        <v>66</v>
      </c>
      <c r="B16" s="544" t="s">
        <v>439</v>
      </c>
      <c r="C16" s="259">
        <v>1</v>
      </c>
      <c r="D16" s="226">
        <f t="shared" ref="D16:D19" si="6">B16+C16</f>
        <v>1</v>
      </c>
      <c r="E16" s="548">
        <v>1</v>
      </c>
      <c r="F16" s="550" t="s">
        <v>439</v>
      </c>
      <c r="G16" s="226">
        <f t="shared" ref="G16" si="7">E16+F16</f>
        <v>1</v>
      </c>
      <c r="H16" s="226">
        <f t="shared" si="0"/>
        <v>1</v>
      </c>
      <c r="I16" s="226">
        <f t="shared" si="1"/>
        <v>1</v>
      </c>
      <c r="J16" s="226">
        <f t="shared" si="2"/>
        <v>2</v>
      </c>
      <c r="K16" s="222" t="s">
        <v>67</v>
      </c>
      <c r="L16" s="81" t="s">
        <v>271</v>
      </c>
      <c r="M16" s="101">
        <f t="shared" si="5"/>
        <v>1</v>
      </c>
      <c r="N16" s="101">
        <f t="shared" si="5"/>
        <v>1</v>
      </c>
      <c r="P16" s="208"/>
      <c r="Q16" s="208"/>
      <c r="R16" s="208"/>
      <c r="S16" s="208"/>
      <c r="T16" s="208"/>
      <c r="U16" s="208"/>
      <c r="V16" s="208"/>
      <c r="W16" s="208"/>
      <c r="X16" s="208"/>
      <c r="Y16" s="209"/>
      <c r="Z16" s="209"/>
      <c r="AA16" s="209"/>
      <c r="AB16" s="209"/>
      <c r="AC16" s="209"/>
      <c r="AD16" s="209"/>
      <c r="AE16" s="209"/>
    </row>
    <row r="17" spans="1:31" s="10" customFormat="1" ht="22.5" customHeight="1" thickTop="1" thickBot="1">
      <c r="A17" s="213" t="s">
        <v>68</v>
      </c>
      <c r="B17" s="260">
        <v>2</v>
      </c>
      <c r="C17" s="543" t="s">
        <v>439</v>
      </c>
      <c r="D17" s="261">
        <f>B17+C17</f>
        <v>2</v>
      </c>
      <c r="E17" s="542">
        <v>1</v>
      </c>
      <c r="F17" s="542">
        <v>2</v>
      </c>
      <c r="G17" s="261">
        <f>E17+F17</f>
        <v>3</v>
      </c>
      <c r="H17" s="261">
        <f t="shared" si="0"/>
        <v>3</v>
      </c>
      <c r="I17" s="261">
        <f t="shared" si="1"/>
        <v>2</v>
      </c>
      <c r="J17" s="261">
        <f t="shared" ref="J17:J18" si="8">H17+I17</f>
        <v>5</v>
      </c>
      <c r="K17" s="217" t="s">
        <v>69</v>
      </c>
      <c r="L17" s="81" t="s">
        <v>272</v>
      </c>
      <c r="M17" s="101">
        <f t="shared" si="5"/>
        <v>3</v>
      </c>
      <c r="N17" s="101">
        <f t="shared" si="5"/>
        <v>2</v>
      </c>
      <c r="P17" s="208"/>
      <c r="Q17" s="208"/>
      <c r="R17" s="208"/>
      <c r="S17" s="208"/>
      <c r="T17" s="208"/>
      <c r="U17" s="208"/>
      <c r="V17" s="208"/>
      <c r="W17" s="208"/>
      <c r="X17" s="208"/>
      <c r="Y17" s="209"/>
      <c r="Z17" s="209"/>
      <c r="AA17" s="209"/>
      <c r="AB17" s="209"/>
      <c r="AC17" s="209"/>
      <c r="AD17" s="209"/>
      <c r="AE17" s="209"/>
    </row>
    <row r="18" spans="1:31" s="10" customFormat="1" ht="22.5" customHeight="1" thickTop="1" thickBot="1">
      <c r="A18" s="218" t="s">
        <v>70</v>
      </c>
      <c r="B18" s="259">
        <v>1</v>
      </c>
      <c r="C18" s="259">
        <v>1</v>
      </c>
      <c r="D18" s="226">
        <f t="shared" si="6"/>
        <v>2</v>
      </c>
      <c r="E18" s="546">
        <v>4</v>
      </c>
      <c r="F18" s="546">
        <v>3</v>
      </c>
      <c r="G18" s="226">
        <f>E18+F18</f>
        <v>7</v>
      </c>
      <c r="H18" s="226">
        <f t="shared" si="0"/>
        <v>5</v>
      </c>
      <c r="I18" s="226">
        <f t="shared" si="1"/>
        <v>4</v>
      </c>
      <c r="J18" s="226">
        <f t="shared" si="8"/>
        <v>9</v>
      </c>
      <c r="K18" s="222" t="s">
        <v>158</v>
      </c>
      <c r="L18" s="81" t="s">
        <v>273</v>
      </c>
      <c r="M18" s="101">
        <f t="shared" si="5"/>
        <v>5</v>
      </c>
      <c r="N18" s="101">
        <f t="shared" si="5"/>
        <v>4</v>
      </c>
      <c r="P18" s="208"/>
      <c r="Q18" s="208"/>
      <c r="R18" s="208"/>
      <c r="S18" s="208"/>
      <c r="T18" s="208"/>
      <c r="U18" s="208"/>
      <c r="V18" s="208"/>
      <c r="W18" s="208"/>
      <c r="X18" s="208"/>
      <c r="Y18" s="209"/>
      <c r="Z18" s="209"/>
      <c r="AA18" s="209"/>
      <c r="AB18" s="209"/>
      <c r="AC18" s="209"/>
      <c r="AD18" s="209"/>
      <c r="AE18" s="209"/>
    </row>
    <row r="19" spans="1:31" s="10" customFormat="1" ht="22.5" customHeight="1" thickTop="1">
      <c r="A19" s="263" t="s">
        <v>71</v>
      </c>
      <c r="B19" s="403">
        <v>7</v>
      </c>
      <c r="C19" s="260">
        <v>7</v>
      </c>
      <c r="D19" s="261">
        <f t="shared" si="6"/>
        <v>14</v>
      </c>
      <c r="E19" s="549" t="s">
        <v>439</v>
      </c>
      <c r="F19" s="549" t="s">
        <v>439</v>
      </c>
      <c r="G19" s="261">
        <f>E19+F19</f>
        <v>0</v>
      </c>
      <c r="H19" s="261">
        <f t="shared" si="0"/>
        <v>7</v>
      </c>
      <c r="I19" s="261">
        <f t="shared" si="1"/>
        <v>7</v>
      </c>
      <c r="J19" s="261">
        <f>H19+I19</f>
        <v>14</v>
      </c>
      <c r="K19" s="265" t="s">
        <v>288</v>
      </c>
      <c r="L19" s="81" t="s">
        <v>303</v>
      </c>
      <c r="M19" s="101">
        <f t="shared" si="5"/>
        <v>7</v>
      </c>
      <c r="N19" s="101">
        <f t="shared" si="5"/>
        <v>7</v>
      </c>
      <c r="P19" s="208"/>
      <c r="Q19" s="208"/>
      <c r="R19" s="208"/>
      <c r="S19" s="208"/>
      <c r="T19" s="208"/>
      <c r="U19" s="208"/>
      <c r="V19" s="208"/>
      <c r="W19" s="208"/>
      <c r="X19" s="208"/>
      <c r="Y19" s="209"/>
      <c r="Z19" s="209"/>
      <c r="AA19" s="209"/>
      <c r="AB19" s="209"/>
      <c r="AC19" s="209"/>
      <c r="AD19" s="209"/>
      <c r="AE19" s="209"/>
    </row>
    <row r="20" spans="1:31" s="10" customFormat="1" ht="22.5" customHeight="1">
      <c r="A20" s="266" t="s">
        <v>11</v>
      </c>
      <c r="B20" s="267">
        <f>SUM(B11:B19)</f>
        <v>98</v>
      </c>
      <c r="C20" s="267">
        <f>SUM(C11:C19)</f>
        <v>66</v>
      </c>
      <c r="D20" s="267">
        <f t="shared" ref="D20:G20" si="9">SUM(D11:D19)</f>
        <v>164</v>
      </c>
      <c r="E20" s="267">
        <f>SUM(E11:E19)</f>
        <v>336</v>
      </c>
      <c r="F20" s="267">
        <f t="shared" si="9"/>
        <v>125</v>
      </c>
      <c r="G20" s="267">
        <f t="shared" si="9"/>
        <v>461</v>
      </c>
      <c r="H20" s="267">
        <f>SUM(H11:H19)</f>
        <v>434</v>
      </c>
      <c r="I20" s="267">
        <f>SUM(I11:I19)</f>
        <v>191</v>
      </c>
      <c r="J20" s="267">
        <f>SUM(J11:J19)</f>
        <v>625</v>
      </c>
      <c r="K20" s="268" t="s">
        <v>12</v>
      </c>
      <c r="M20" s="10">
        <f>SUM(M11:M19)</f>
        <v>434</v>
      </c>
      <c r="N20" s="10">
        <f>SUM(N11:N19)</f>
        <v>191</v>
      </c>
      <c r="P20" s="208"/>
      <c r="Q20" s="208"/>
      <c r="R20" s="208"/>
      <c r="S20" s="208"/>
      <c r="T20" s="208"/>
      <c r="U20" s="208"/>
      <c r="V20" s="208"/>
      <c r="W20" s="208"/>
      <c r="X20" s="208"/>
      <c r="Y20" s="209"/>
      <c r="Z20" s="209"/>
      <c r="AA20" s="209"/>
      <c r="AB20" s="209"/>
      <c r="AC20" s="209"/>
      <c r="AD20" s="209"/>
      <c r="AE20" s="209"/>
    </row>
    <row r="21" spans="1:31" ht="14.25">
      <c r="A21" s="163"/>
      <c r="B21" s="163"/>
      <c r="C21" s="163"/>
      <c r="D21" s="163"/>
      <c r="E21" s="163"/>
      <c r="F21" s="163"/>
      <c r="G21" s="163"/>
      <c r="H21" s="163"/>
      <c r="I21" s="163"/>
      <c r="J21" s="163"/>
      <c r="K21" s="163"/>
      <c r="L21" s="159"/>
      <c r="M21" s="159"/>
      <c r="P21" s="208"/>
      <c r="Q21" s="208"/>
      <c r="R21" s="208"/>
      <c r="S21" s="208"/>
      <c r="T21" s="208"/>
      <c r="U21" s="208"/>
      <c r="V21" s="208"/>
      <c r="W21" s="208"/>
      <c r="X21" s="208"/>
      <c r="Y21" s="209"/>
      <c r="Z21" s="209"/>
      <c r="AA21" s="209"/>
      <c r="AB21" s="209"/>
      <c r="AC21" s="209"/>
      <c r="AD21" s="209"/>
      <c r="AE21" s="209"/>
    </row>
    <row r="22" spans="1:31" ht="14.25">
      <c r="A22" s="163"/>
      <c r="B22" s="163"/>
      <c r="C22" s="163"/>
      <c r="D22" s="163"/>
      <c r="E22" s="163"/>
      <c r="F22" s="163"/>
      <c r="G22" s="163"/>
      <c r="H22" s="163"/>
      <c r="I22" s="163"/>
      <c r="J22" s="163"/>
      <c r="K22" s="163"/>
      <c r="L22" s="159"/>
      <c r="M22" s="159"/>
      <c r="P22" s="208"/>
      <c r="Q22" s="208"/>
      <c r="R22" s="208"/>
      <c r="S22" s="208"/>
      <c r="T22" s="208"/>
      <c r="U22" s="208"/>
      <c r="V22" s="208"/>
      <c r="W22" s="208"/>
      <c r="X22" s="208"/>
      <c r="Y22" s="208"/>
      <c r="Z22" s="208"/>
      <c r="AA22" s="208"/>
      <c r="AB22" s="208"/>
      <c r="AC22" s="208"/>
      <c r="AD22" s="208"/>
      <c r="AE22" s="208"/>
    </row>
    <row r="23" spans="1:31" ht="14.25">
      <c r="A23" s="163"/>
      <c r="B23" s="163"/>
      <c r="C23" s="163"/>
      <c r="D23" s="163"/>
      <c r="E23" s="163"/>
      <c r="F23" s="163"/>
      <c r="G23" s="163"/>
      <c r="H23" s="163"/>
      <c r="I23" s="163"/>
      <c r="J23" s="163"/>
      <c r="K23" s="163"/>
      <c r="L23" s="159"/>
      <c r="M23" s="159"/>
      <c r="P23" s="208"/>
      <c r="Q23" s="208"/>
      <c r="R23" s="208"/>
      <c r="S23" s="208"/>
      <c r="T23" s="208"/>
      <c r="U23" s="208"/>
      <c r="V23" s="208"/>
      <c r="W23" s="208"/>
      <c r="X23" s="208"/>
      <c r="Y23" s="208"/>
      <c r="Z23" s="208"/>
      <c r="AA23" s="208"/>
      <c r="AB23" s="208"/>
      <c r="AC23" s="208"/>
      <c r="AD23" s="208"/>
      <c r="AE23" s="208"/>
    </row>
    <row r="24" spans="1:31">
      <c r="A24" s="163"/>
      <c r="B24" s="163"/>
      <c r="C24" s="163"/>
      <c r="D24" s="163"/>
      <c r="E24" s="163"/>
      <c r="F24" s="163"/>
      <c r="G24" s="163"/>
      <c r="H24" s="163"/>
      <c r="I24" s="163"/>
      <c r="J24" s="163"/>
      <c r="K24" s="163"/>
    </row>
    <row r="25" spans="1:31">
      <c r="A25" s="163"/>
      <c r="B25" s="163"/>
      <c r="C25" s="163"/>
      <c r="D25" s="163"/>
      <c r="E25" s="163"/>
      <c r="F25" s="163"/>
      <c r="G25" s="163"/>
      <c r="H25" s="163"/>
      <c r="I25" s="163"/>
      <c r="J25" s="163"/>
      <c r="K25" s="163"/>
    </row>
    <row r="26" spans="1:31">
      <c r="A26" s="163"/>
      <c r="B26" s="163"/>
      <c r="C26" s="163"/>
      <c r="D26" s="163"/>
      <c r="E26" s="163"/>
      <c r="F26" s="163"/>
      <c r="G26" s="163"/>
      <c r="H26" s="163"/>
      <c r="I26" s="163"/>
      <c r="J26" s="163"/>
      <c r="K26" s="163"/>
    </row>
    <row r="27" spans="1:31">
      <c r="A27" s="163"/>
      <c r="B27" s="163"/>
      <c r="C27" s="163"/>
      <c r="D27" s="163"/>
      <c r="E27" s="163"/>
      <c r="F27" s="163"/>
      <c r="G27" s="163"/>
      <c r="H27" s="163"/>
      <c r="I27" s="163"/>
      <c r="J27" s="163"/>
      <c r="K27" s="163"/>
    </row>
    <row r="28" spans="1:31">
      <c r="A28" s="163"/>
      <c r="B28" s="163"/>
      <c r="C28" s="163"/>
      <c r="D28" s="163"/>
      <c r="E28" s="163"/>
      <c r="F28" s="163"/>
      <c r="G28" s="163"/>
      <c r="H28" s="163"/>
      <c r="I28" s="163"/>
      <c r="J28" s="163"/>
      <c r="K28" s="163"/>
    </row>
    <row r="29" spans="1:31">
      <c r="A29" s="163"/>
      <c r="B29" s="163"/>
      <c r="C29" s="163"/>
      <c r="D29" s="163"/>
      <c r="E29" s="163"/>
      <c r="F29" s="163"/>
      <c r="G29" s="163"/>
      <c r="H29" s="163"/>
      <c r="I29" s="163"/>
      <c r="J29" s="163"/>
      <c r="K29" s="163"/>
    </row>
    <row r="30" spans="1:31">
      <c r="A30" s="163"/>
      <c r="B30" s="163"/>
      <c r="C30" s="163"/>
      <c r="D30" s="163"/>
      <c r="E30" s="163"/>
      <c r="F30" s="163"/>
      <c r="G30" s="163"/>
      <c r="H30" s="163"/>
      <c r="I30" s="163"/>
      <c r="J30" s="163"/>
      <c r="K30" s="163"/>
    </row>
    <row r="31" spans="1:31">
      <c r="A31" s="163"/>
      <c r="B31" s="163"/>
      <c r="C31" s="163"/>
      <c r="D31" s="163"/>
      <c r="E31" s="163"/>
      <c r="F31" s="163"/>
      <c r="G31" s="163"/>
      <c r="H31" s="163"/>
      <c r="I31" s="163"/>
      <c r="J31" s="163"/>
      <c r="K31" s="163"/>
    </row>
    <row r="32" spans="1:31">
      <c r="A32" s="163"/>
      <c r="B32" s="163"/>
      <c r="C32" s="163"/>
      <c r="D32" s="163"/>
      <c r="E32" s="163"/>
      <c r="F32" s="163"/>
      <c r="G32" s="163"/>
      <c r="H32" s="163"/>
      <c r="I32" s="163"/>
      <c r="J32" s="163"/>
      <c r="K32" s="163"/>
    </row>
    <row r="33" spans="1:11">
      <c r="A33" s="163"/>
      <c r="B33" s="163"/>
      <c r="C33" s="163"/>
      <c r="D33" s="163"/>
      <c r="E33" s="163"/>
      <c r="F33" s="163"/>
      <c r="G33" s="163"/>
      <c r="H33" s="163"/>
      <c r="I33" s="163"/>
      <c r="J33" s="163"/>
      <c r="K33" s="163"/>
    </row>
    <row r="34" spans="1:11">
      <c r="A34" s="163"/>
      <c r="B34" s="163"/>
      <c r="C34" s="163"/>
      <c r="D34" s="163"/>
      <c r="E34" s="163"/>
      <c r="F34" s="163"/>
      <c r="G34" s="163"/>
      <c r="H34" s="163"/>
      <c r="I34" s="163"/>
      <c r="J34" s="163"/>
      <c r="K34" s="163"/>
    </row>
    <row r="35" spans="1:11">
      <c r="A35" s="163"/>
      <c r="B35" s="163"/>
      <c r="C35" s="163"/>
      <c r="D35" s="163"/>
      <c r="E35" s="163"/>
      <c r="F35" s="163"/>
      <c r="G35" s="163"/>
      <c r="H35" s="163"/>
      <c r="I35" s="163"/>
      <c r="J35" s="163"/>
      <c r="K35" s="163"/>
    </row>
    <row r="36" spans="1:11">
      <c r="A36" s="163"/>
      <c r="B36" s="163"/>
      <c r="C36" s="163"/>
      <c r="D36" s="163"/>
      <c r="E36" s="163"/>
      <c r="F36" s="163"/>
      <c r="G36" s="163"/>
      <c r="H36" s="163"/>
      <c r="I36" s="163"/>
      <c r="J36" s="163"/>
      <c r="K36" s="163"/>
    </row>
    <row r="37" spans="1:11">
      <c r="A37" s="163"/>
      <c r="B37" s="163"/>
      <c r="C37" s="163"/>
      <c r="D37" s="163"/>
      <c r="E37" s="163"/>
      <c r="F37" s="163"/>
      <c r="G37" s="163"/>
      <c r="H37" s="163"/>
      <c r="I37" s="163"/>
      <c r="J37" s="163"/>
      <c r="K37" s="163"/>
    </row>
    <row r="38" spans="1:11">
      <c r="A38" s="163"/>
      <c r="B38" s="163"/>
      <c r="C38" s="163"/>
      <c r="D38" s="163"/>
      <c r="E38" s="163"/>
      <c r="F38" s="163"/>
      <c r="G38" s="163"/>
      <c r="H38" s="163"/>
      <c r="I38" s="163"/>
      <c r="J38" s="163"/>
      <c r="K38" s="163"/>
    </row>
    <row r="39" spans="1:11">
      <c r="A39" s="163"/>
      <c r="B39" s="163"/>
      <c r="C39" s="163"/>
      <c r="D39" s="163"/>
      <c r="E39" s="163"/>
      <c r="F39" s="163"/>
      <c r="G39" s="163"/>
      <c r="H39" s="163"/>
      <c r="I39" s="163"/>
      <c r="J39" s="163"/>
      <c r="K39" s="163"/>
    </row>
    <row r="40" spans="1:11">
      <c r="A40" s="163"/>
      <c r="B40" s="163"/>
      <c r="C40" s="163"/>
      <c r="D40" s="163"/>
      <c r="E40" s="163"/>
      <c r="F40" s="163"/>
      <c r="G40" s="163"/>
      <c r="H40" s="163"/>
      <c r="I40" s="163"/>
      <c r="J40" s="163"/>
      <c r="K40" s="163"/>
    </row>
    <row r="41" spans="1:11">
      <c r="A41" s="163"/>
      <c r="B41" s="163"/>
      <c r="C41" s="163"/>
      <c r="D41" s="163"/>
      <c r="E41" s="163"/>
      <c r="F41" s="163"/>
      <c r="G41" s="163"/>
      <c r="H41" s="163"/>
      <c r="I41" s="163"/>
      <c r="J41" s="163"/>
      <c r="K41" s="163"/>
    </row>
    <row r="42" spans="1:11">
      <c r="A42" s="163"/>
      <c r="B42" s="163"/>
      <c r="C42" s="163"/>
      <c r="D42" s="163"/>
      <c r="E42" s="163"/>
      <c r="F42" s="163"/>
      <c r="G42" s="163"/>
      <c r="H42" s="163"/>
      <c r="I42" s="163"/>
      <c r="J42" s="163"/>
      <c r="K42" s="163"/>
    </row>
    <row r="43" spans="1:11">
      <c r="A43" s="163"/>
      <c r="B43" s="163"/>
      <c r="C43" s="163"/>
      <c r="D43" s="163"/>
      <c r="E43" s="163"/>
      <c r="F43" s="163"/>
      <c r="G43" s="163"/>
      <c r="H43" s="163"/>
      <c r="I43" s="163"/>
      <c r="J43" s="163"/>
      <c r="K43" s="163"/>
    </row>
    <row r="44" spans="1:11">
      <c r="A44" s="163"/>
      <c r="B44" s="163"/>
      <c r="C44" s="163"/>
      <c r="D44" s="163"/>
      <c r="E44" s="163"/>
      <c r="F44" s="163"/>
      <c r="G44" s="163"/>
      <c r="H44" s="163"/>
      <c r="I44" s="163"/>
      <c r="J44" s="163"/>
      <c r="K44" s="163"/>
    </row>
    <row r="45" spans="1:11">
      <c r="A45" s="163"/>
      <c r="B45" s="163"/>
      <c r="C45" s="163"/>
      <c r="D45" s="163"/>
      <c r="E45" s="163"/>
      <c r="F45" s="163"/>
      <c r="G45" s="163"/>
      <c r="H45" s="163"/>
      <c r="I45" s="163"/>
      <c r="J45" s="163"/>
      <c r="K45" s="163"/>
    </row>
    <row r="46" spans="1:11">
      <c r="A46" s="163"/>
      <c r="B46" s="163"/>
      <c r="C46" s="163"/>
      <c r="D46" s="163"/>
      <c r="E46" s="163"/>
      <c r="F46" s="163"/>
      <c r="G46" s="163"/>
      <c r="H46" s="163"/>
      <c r="I46" s="163"/>
      <c r="J46" s="163"/>
      <c r="K46" s="163"/>
    </row>
    <row r="47" spans="1:11">
      <c r="A47" s="163"/>
      <c r="B47" s="163"/>
      <c r="C47" s="163"/>
      <c r="D47" s="163"/>
      <c r="E47" s="163"/>
      <c r="F47" s="163"/>
      <c r="G47" s="163"/>
      <c r="H47" s="163"/>
      <c r="I47" s="163"/>
      <c r="J47" s="163"/>
      <c r="K47" s="163"/>
    </row>
    <row r="48" spans="1:11">
      <c r="A48" s="163"/>
      <c r="B48" s="163"/>
      <c r="C48" s="163"/>
      <c r="D48" s="163"/>
      <c r="E48" s="163"/>
      <c r="F48" s="163"/>
      <c r="G48" s="163"/>
      <c r="H48" s="163"/>
      <c r="I48" s="163"/>
      <c r="J48" s="163"/>
      <c r="K48" s="163"/>
    </row>
    <row r="49" spans="1:11">
      <c r="A49" s="163"/>
      <c r="B49" s="163"/>
      <c r="C49" s="163"/>
      <c r="D49" s="163"/>
      <c r="E49" s="163"/>
      <c r="F49" s="163"/>
      <c r="G49" s="163"/>
      <c r="H49" s="163"/>
      <c r="I49" s="163"/>
      <c r="J49" s="163"/>
      <c r="K49" s="163"/>
    </row>
    <row r="50" spans="1:11">
      <c r="A50" s="163"/>
      <c r="B50" s="163"/>
      <c r="C50" s="163"/>
      <c r="D50" s="163"/>
      <c r="E50" s="163"/>
      <c r="F50" s="163"/>
      <c r="G50" s="163"/>
      <c r="H50" s="163"/>
      <c r="I50" s="163"/>
      <c r="J50" s="163"/>
      <c r="K50" s="163"/>
    </row>
    <row r="51" spans="1:11">
      <c r="A51" s="163"/>
      <c r="B51" s="163"/>
      <c r="C51" s="163"/>
      <c r="D51" s="163"/>
      <c r="E51" s="163"/>
      <c r="F51" s="163"/>
      <c r="G51" s="163"/>
      <c r="H51" s="163"/>
      <c r="I51" s="163"/>
      <c r="J51" s="163"/>
      <c r="K51" s="163"/>
    </row>
    <row r="52" spans="1:11">
      <c r="A52" s="163"/>
      <c r="B52" s="163"/>
      <c r="C52" s="163"/>
      <c r="D52" s="163"/>
      <c r="E52" s="163"/>
      <c r="F52" s="163"/>
      <c r="G52" s="163"/>
      <c r="H52" s="163"/>
      <c r="I52" s="163"/>
      <c r="J52" s="163"/>
      <c r="K52" s="163"/>
    </row>
    <row r="53" spans="1:11">
      <c r="A53" s="163"/>
      <c r="B53" s="163"/>
      <c r="C53" s="163"/>
      <c r="D53" s="163"/>
      <c r="E53" s="163"/>
      <c r="F53" s="163"/>
      <c r="G53" s="163"/>
      <c r="H53" s="163"/>
      <c r="I53" s="163"/>
      <c r="J53" s="163"/>
      <c r="K53" s="163"/>
    </row>
  </sheetData>
  <mergeCells count="18">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 ref="G9:G10"/>
  </mergeCells>
  <printOptions horizontalCentered="1"/>
  <pageMargins left="0" right="0" top="0.47244094488188981" bottom="0" header="0" footer="0"/>
  <pageSetup paperSize="11" scale="85" orientation="landscape" r:id="rId1"/>
  <headerFooter alignWithMargins="0">
    <oddFooter>&amp;C_&amp;P_</oddFooter>
  </headerFooter>
  <rowBreaks count="1" manualBreakCount="1">
    <brk id="20"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P19"/>
  <sheetViews>
    <sheetView rightToLeft="1" view="pageBreakPreview" zoomScaleNormal="100" zoomScaleSheetLayoutView="100" workbookViewId="0">
      <selection activeCell="I26" sqref="I26"/>
    </sheetView>
  </sheetViews>
  <sheetFormatPr defaultColWidth="9.140625" defaultRowHeight="12.75"/>
  <cols>
    <col min="1" max="1" width="17.28515625" style="159" customWidth="1"/>
    <col min="2" max="10" width="7.5703125" style="159" customWidth="1"/>
    <col min="11" max="11" width="19.28515625" style="159" customWidth="1"/>
    <col min="12" max="12" width="15.140625" style="3" customWidth="1"/>
    <col min="13" max="16" width="6.42578125" style="3" customWidth="1"/>
    <col min="17" max="16384" width="9.140625" style="3"/>
  </cols>
  <sheetData>
    <row r="1" spans="1:16" ht="30.75">
      <c r="A1" s="528" t="s">
        <v>144</v>
      </c>
      <c r="B1" s="528"/>
      <c r="C1" s="528"/>
      <c r="D1" s="528"/>
      <c r="E1" s="529"/>
      <c r="F1" s="529"/>
      <c r="G1" s="529"/>
      <c r="H1" s="529"/>
      <c r="I1" s="529"/>
      <c r="J1" s="529"/>
      <c r="K1" s="530" t="s">
        <v>145</v>
      </c>
    </row>
    <row r="2" spans="1:16">
      <c r="A2" s="163"/>
      <c r="B2" s="163"/>
      <c r="C2" s="163"/>
      <c r="D2" s="163"/>
      <c r="E2" s="164"/>
      <c r="F2" s="164"/>
      <c r="G2" s="164"/>
      <c r="H2" s="164"/>
      <c r="I2" s="164"/>
      <c r="J2" s="164"/>
      <c r="K2" s="164"/>
      <c r="L2" s="164"/>
    </row>
    <row r="3" spans="1:16" s="2" customFormat="1" ht="21.75">
      <c r="A3" s="627" t="s">
        <v>241</v>
      </c>
      <c r="B3" s="627"/>
      <c r="C3" s="627"/>
      <c r="D3" s="627"/>
      <c r="E3" s="627"/>
      <c r="F3" s="627"/>
      <c r="G3" s="627"/>
      <c r="H3" s="627"/>
      <c r="I3" s="627"/>
      <c r="J3" s="627"/>
      <c r="K3" s="627"/>
    </row>
    <row r="4" spans="1:16" s="2" customFormat="1" ht="18.75">
      <c r="A4" s="628" t="s">
        <v>471</v>
      </c>
      <c r="B4" s="628"/>
      <c r="C4" s="628"/>
      <c r="D4" s="628"/>
      <c r="E4" s="628"/>
      <c r="F4" s="628"/>
      <c r="G4" s="628"/>
      <c r="H4" s="628"/>
      <c r="I4" s="628"/>
      <c r="J4" s="628"/>
      <c r="K4" s="628"/>
    </row>
    <row r="5" spans="1:16" s="2" customFormat="1" ht="18">
      <c r="A5" s="629" t="s">
        <v>318</v>
      </c>
      <c r="B5" s="629"/>
      <c r="C5" s="629"/>
      <c r="D5" s="629"/>
      <c r="E5" s="629"/>
      <c r="F5" s="629"/>
      <c r="G5" s="629"/>
      <c r="H5" s="629"/>
      <c r="I5" s="629"/>
      <c r="J5" s="629"/>
      <c r="K5" s="629"/>
    </row>
    <row r="6" spans="1:16">
      <c r="A6" s="630" t="s">
        <v>468</v>
      </c>
      <c r="B6" s="630"/>
      <c r="C6" s="630"/>
      <c r="D6" s="630"/>
      <c r="E6" s="630"/>
      <c r="F6" s="630"/>
      <c r="G6" s="630"/>
      <c r="H6" s="630"/>
      <c r="I6" s="630"/>
      <c r="J6" s="630"/>
      <c r="K6" s="630"/>
    </row>
    <row r="7" spans="1:16" s="7" customFormat="1" ht="15.75">
      <c r="A7" s="158" t="s">
        <v>214</v>
      </c>
      <c r="B7" s="158"/>
      <c r="C7" s="158"/>
      <c r="D7" s="158"/>
      <c r="E7" s="158"/>
      <c r="F7" s="158"/>
      <c r="G7" s="158"/>
      <c r="H7" s="158"/>
      <c r="I7" s="158"/>
      <c r="J7" s="158"/>
      <c r="K7" s="8" t="s">
        <v>215</v>
      </c>
      <c r="M7" s="5"/>
      <c r="O7" s="5"/>
      <c r="P7" s="5"/>
    </row>
    <row r="8" spans="1:16" ht="36" customHeight="1">
      <c r="A8" s="659" t="s">
        <v>164</v>
      </c>
      <c r="B8" s="633" t="s">
        <v>469</v>
      </c>
      <c r="C8" s="633"/>
      <c r="D8" s="633"/>
      <c r="E8" s="633" t="s">
        <v>441</v>
      </c>
      <c r="F8" s="633"/>
      <c r="G8" s="633"/>
      <c r="H8" s="633" t="s">
        <v>470</v>
      </c>
      <c r="I8" s="633"/>
      <c r="J8" s="633"/>
      <c r="K8" s="724" t="s">
        <v>165</v>
      </c>
    </row>
    <row r="9" spans="1:16" s="9" customFormat="1" ht="33.75" customHeight="1">
      <c r="A9" s="660"/>
      <c r="B9" s="160" t="s">
        <v>163</v>
      </c>
      <c r="C9" s="160" t="s">
        <v>162</v>
      </c>
      <c r="D9" s="161" t="s">
        <v>161</v>
      </c>
      <c r="E9" s="160" t="s">
        <v>424</v>
      </c>
      <c r="F9" s="160" t="s">
        <v>162</v>
      </c>
      <c r="G9" s="161" t="s">
        <v>425</v>
      </c>
      <c r="H9" s="160" t="s">
        <v>424</v>
      </c>
      <c r="I9" s="160" t="s">
        <v>162</v>
      </c>
      <c r="J9" s="161" t="s">
        <v>425</v>
      </c>
      <c r="K9" s="725"/>
    </row>
    <row r="10" spans="1:16" s="10" customFormat="1" ht="22.5" customHeight="1" thickBot="1">
      <c r="A10" s="227" t="s">
        <v>96</v>
      </c>
      <c r="B10" s="152">
        <v>92</v>
      </c>
      <c r="C10" s="152">
        <v>76</v>
      </c>
      <c r="D10" s="228">
        <f>B10+C10</f>
        <v>168</v>
      </c>
      <c r="E10" s="152">
        <v>97</v>
      </c>
      <c r="F10" s="152">
        <v>72</v>
      </c>
      <c r="G10" s="228">
        <f>E10+F10</f>
        <v>169</v>
      </c>
      <c r="H10" s="152">
        <v>92</v>
      </c>
      <c r="I10" s="152">
        <v>59</v>
      </c>
      <c r="J10" s="228">
        <f>H10+I10</f>
        <v>151</v>
      </c>
      <c r="K10" s="229" t="s">
        <v>135</v>
      </c>
    </row>
    <row r="11" spans="1:16" s="10" customFormat="1" ht="22.5" customHeight="1" thickTop="1" thickBot="1">
      <c r="A11" s="230" t="s">
        <v>83</v>
      </c>
      <c r="B11" s="186">
        <v>1</v>
      </c>
      <c r="C11" s="186">
        <v>0</v>
      </c>
      <c r="D11" s="231">
        <f t="shared" ref="D11:D15" si="0">B11+C11</f>
        <v>1</v>
      </c>
      <c r="E11" s="153">
        <v>0</v>
      </c>
      <c r="F11" s="186">
        <v>0</v>
      </c>
      <c r="G11" s="231">
        <f t="shared" ref="G11" si="1">E11+F11</f>
        <v>0</v>
      </c>
      <c r="H11" s="186">
        <v>1</v>
      </c>
      <c r="I11" s="186" t="s">
        <v>439</v>
      </c>
      <c r="J11" s="231">
        <f t="shared" ref="J11:J15" si="2">H11+I11</f>
        <v>1</v>
      </c>
      <c r="K11" s="232" t="s">
        <v>78</v>
      </c>
    </row>
    <row r="12" spans="1:16" s="10" customFormat="1" ht="22.5" customHeight="1" thickTop="1" thickBot="1">
      <c r="A12" s="233" t="s">
        <v>84</v>
      </c>
      <c r="B12" s="187">
        <v>2</v>
      </c>
      <c r="C12" s="187">
        <v>0</v>
      </c>
      <c r="D12" s="228">
        <f>B12+C12</f>
        <v>2</v>
      </c>
      <c r="E12" s="187">
        <v>0</v>
      </c>
      <c r="F12" s="187">
        <v>0</v>
      </c>
      <c r="G12" s="228">
        <f>E12+F12</f>
        <v>0</v>
      </c>
      <c r="H12" s="187" t="s">
        <v>439</v>
      </c>
      <c r="I12" s="187" t="s">
        <v>439</v>
      </c>
      <c r="J12" s="228">
        <f>H12+I12</f>
        <v>0</v>
      </c>
      <c r="K12" s="234" t="s">
        <v>79</v>
      </c>
    </row>
    <row r="13" spans="1:16" s="10" customFormat="1" ht="22.5" customHeight="1" thickTop="1" thickBot="1">
      <c r="A13" s="230" t="s">
        <v>85</v>
      </c>
      <c r="B13" s="153">
        <v>2</v>
      </c>
      <c r="C13" s="153">
        <v>2</v>
      </c>
      <c r="D13" s="231">
        <f t="shared" si="0"/>
        <v>4</v>
      </c>
      <c r="E13" s="153">
        <v>3</v>
      </c>
      <c r="F13" s="153">
        <v>1</v>
      </c>
      <c r="G13" s="231">
        <f t="shared" ref="G13:G15" si="3">E13+F13</f>
        <v>4</v>
      </c>
      <c r="H13" s="153">
        <v>1</v>
      </c>
      <c r="I13" s="153" t="s">
        <v>439</v>
      </c>
      <c r="J13" s="231">
        <f t="shared" si="2"/>
        <v>1</v>
      </c>
      <c r="K13" s="232" t="s">
        <v>80</v>
      </c>
    </row>
    <row r="14" spans="1:16" s="10" customFormat="1" ht="22.5" customHeight="1" thickTop="1" thickBot="1">
      <c r="A14" s="233" t="s">
        <v>86</v>
      </c>
      <c r="B14" s="154">
        <v>3</v>
      </c>
      <c r="C14" s="154">
        <v>7</v>
      </c>
      <c r="D14" s="228">
        <f t="shared" si="0"/>
        <v>10</v>
      </c>
      <c r="E14" s="154">
        <v>7</v>
      </c>
      <c r="F14" s="154">
        <v>1</v>
      </c>
      <c r="G14" s="228">
        <f t="shared" si="3"/>
        <v>8</v>
      </c>
      <c r="H14" s="154">
        <v>2</v>
      </c>
      <c r="I14" s="154">
        <v>7</v>
      </c>
      <c r="J14" s="228">
        <f t="shared" si="2"/>
        <v>9</v>
      </c>
      <c r="K14" s="234" t="s">
        <v>81</v>
      </c>
    </row>
    <row r="15" spans="1:16" s="10" customFormat="1" ht="22.5" customHeight="1" thickTop="1">
      <c r="A15" s="235" t="s">
        <v>87</v>
      </c>
      <c r="B15" s="189">
        <v>6</v>
      </c>
      <c r="C15" s="172">
        <v>1</v>
      </c>
      <c r="D15" s="231">
        <f t="shared" si="0"/>
        <v>7</v>
      </c>
      <c r="E15" s="189">
        <v>2</v>
      </c>
      <c r="F15" s="172">
        <v>1</v>
      </c>
      <c r="G15" s="231">
        <f t="shared" si="3"/>
        <v>3</v>
      </c>
      <c r="H15" s="172">
        <v>2</v>
      </c>
      <c r="I15" s="172" t="s">
        <v>439</v>
      </c>
      <c r="J15" s="231">
        <f t="shared" si="2"/>
        <v>2</v>
      </c>
      <c r="K15" s="236" t="s">
        <v>82</v>
      </c>
    </row>
    <row r="16" spans="1:16" s="10" customFormat="1" ht="22.5" customHeight="1">
      <c r="A16" s="237" t="s">
        <v>24</v>
      </c>
      <c r="B16" s="173">
        <f>SUM(B10:B15)</f>
        <v>106</v>
      </c>
      <c r="C16" s="173">
        <f>SUM(C10:C15)</f>
        <v>86</v>
      </c>
      <c r="D16" s="173">
        <f>SUM(D10:D15)</f>
        <v>192</v>
      </c>
      <c r="E16" s="173">
        <f t="shared" ref="E16:F16" si="4">SUM(E10:E15)</f>
        <v>109</v>
      </c>
      <c r="F16" s="173">
        <f t="shared" si="4"/>
        <v>75</v>
      </c>
      <c r="G16" s="173">
        <f>SUM(G10:G15)</f>
        <v>184</v>
      </c>
      <c r="H16" s="173">
        <f>SUM(H10:H15)</f>
        <v>98</v>
      </c>
      <c r="I16" s="173">
        <f>SUM(I10:I15)</f>
        <v>66</v>
      </c>
      <c r="J16" s="173">
        <f>SUM(J10:J15)</f>
        <v>164</v>
      </c>
      <c r="K16" s="238" t="s">
        <v>25</v>
      </c>
    </row>
    <row r="17" spans="12:13">
      <c r="L17" s="159"/>
      <c r="M17" s="159"/>
    </row>
    <row r="18" spans="12:13">
      <c r="L18" s="159"/>
      <c r="M18" s="159"/>
    </row>
    <row r="19" spans="12:13">
      <c r="L19" s="159"/>
      <c r="M19" s="159"/>
    </row>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11" scale="87" orientation="landscape" r:id="rId1"/>
  <headerFooter alignWithMargins="0">
    <oddFooter>&amp;C_&amp;P_</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P25"/>
  <sheetViews>
    <sheetView rightToLeft="1" view="pageBreakPreview" zoomScaleNormal="100" zoomScaleSheetLayoutView="100" workbookViewId="0">
      <selection activeCell="K12" sqref="K12"/>
    </sheetView>
  </sheetViews>
  <sheetFormatPr defaultColWidth="9.140625" defaultRowHeight="12.75"/>
  <cols>
    <col min="1" max="1" width="18.42578125" style="159" customWidth="1"/>
    <col min="2" max="10" width="8" style="159" customWidth="1"/>
    <col min="11" max="11" width="21.140625" style="159" customWidth="1"/>
    <col min="12" max="12" width="15.140625" style="3" customWidth="1"/>
    <col min="13" max="16" width="6.42578125" style="3" customWidth="1"/>
    <col min="17" max="16384" width="9.140625" style="3"/>
  </cols>
  <sheetData>
    <row r="1" spans="1:16" ht="30.75">
      <c r="A1" s="528" t="s">
        <v>144</v>
      </c>
      <c r="B1" s="528"/>
      <c r="C1" s="528"/>
      <c r="D1" s="528"/>
      <c r="E1" s="529"/>
      <c r="F1" s="529"/>
      <c r="G1" s="529"/>
      <c r="H1" s="529"/>
      <c r="I1" s="529"/>
      <c r="J1" s="529"/>
      <c r="K1" s="530" t="s">
        <v>145</v>
      </c>
    </row>
    <row r="2" spans="1:16">
      <c r="A2" s="163"/>
      <c r="B2" s="163"/>
      <c r="C2" s="163"/>
      <c r="D2" s="163"/>
      <c r="E2" s="164"/>
      <c r="F2" s="164"/>
      <c r="G2" s="164"/>
      <c r="H2" s="164"/>
      <c r="I2" s="164"/>
      <c r="J2" s="164"/>
      <c r="K2" s="164"/>
      <c r="L2" s="164"/>
    </row>
    <row r="3" spans="1:16" s="2" customFormat="1" ht="21.75">
      <c r="A3" s="627" t="s">
        <v>100</v>
      </c>
      <c r="B3" s="627"/>
      <c r="C3" s="627"/>
      <c r="D3" s="627"/>
      <c r="E3" s="627"/>
      <c r="F3" s="627"/>
      <c r="G3" s="627"/>
      <c r="H3" s="627"/>
      <c r="I3" s="627"/>
      <c r="J3" s="627"/>
      <c r="K3" s="627"/>
    </row>
    <row r="4" spans="1:16" s="2" customFormat="1" ht="18.75">
      <c r="A4" s="628" t="s">
        <v>471</v>
      </c>
      <c r="B4" s="628"/>
      <c r="C4" s="628"/>
      <c r="D4" s="628"/>
      <c r="E4" s="628"/>
      <c r="F4" s="628"/>
      <c r="G4" s="628"/>
      <c r="H4" s="628"/>
      <c r="I4" s="628"/>
      <c r="J4" s="628"/>
      <c r="K4" s="628"/>
    </row>
    <row r="5" spans="1:16" s="2" customFormat="1" ht="18">
      <c r="A5" s="629" t="s">
        <v>155</v>
      </c>
      <c r="B5" s="629"/>
      <c r="C5" s="629"/>
      <c r="D5" s="629"/>
      <c r="E5" s="629"/>
      <c r="F5" s="629"/>
      <c r="G5" s="629"/>
      <c r="H5" s="629"/>
      <c r="I5" s="629"/>
      <c r="J5" s="629"/>
      <c r="K5" s="629"/>
    </row>
    <row r="6" spans="1:16">
      <c r="A6" s="630" t="s">
        <v>468</v>
      </c>
      <c r="B6" s="630"/>
      <c r="C6" s="630"/>
      <c r="D6" s="630"/>
      <c r="E6" s="630"/>
      <c r="F6" s="630"/>
      <c r="G6" s="630"/>
      <c r="H6" s="630"/>
      <c r="I6" s="630"/>
      <c r="J6" s="630"/>
      <c r="K6" s="630"/>
    </row>
    <row r="7" spans="1:16" s="7" customFormat="1" ht="15.75">
      <c r="A7" s="158" t="s">
        <v>276</v>
      </c>
      <c r="B7" s="158"/>
      <c r="C7" s="158"/>
      <c r="D7" s="158"/>
      <c r="E7" s="158"/>
      <c r="F7" s="158"/>
      <c r="G7" s="158"/>
      <c r="H7" s="158"/>
      <c r="I7" s="158"/>
      <c r="J7" s="158"/>
      <c r="K7" s="8" t="s">
        <v>216</v>
      </c>
      <c r="M7" s="5"/>
      <c r="O7" s="5"/>
      <c r="P7" s="5"/>
    </row>
    <row r="8" spans="1:16" ht="34.5" customHeight="1">
      <c r="A8" s="659" t="s">
        <v>157</v>
      </c>
      <c r="B8" s="633" t="s">
        <v>469</v>
      </c>
      <c r="C8" s="633"/>
      <c r="D8" s="633"/>
      <c r="E8" s="633" t="s">
        <v>441</v>
      </c>
      <c r="F8" s="633"/>
      <c r="G8" s="633"/>
      <c r="H8" s="633" t="s">
        <v>470</v>
      </c>
      <c r="I8" s="633"/>
      <c r="J8" s="633"/>
      <c r="K8" s="634" t="s">
        <v>156</v>
      </c>
    </row>
    <row r="9" spans="1:16" s="9" customFormat="1" ht="33.75" customHeight="1">
      <c r="A9" s="660"/>
      <c r="B9" s="160" t="s">
        <v>163</v>
      </c>
      <c r="C9" s="160" t="s">
        <v>162</v>
      </c>
      <c r="D9" s="161" t="s">
        <v>161</v>
      </c>
      <c r="E9" s="160" t="s">
        <v>163</v>
      </c>
      <c r="F9" s="160" t="s">
        <v>162</v>
      </c>
      <c r="G9" s="161" t="s">
        <v>161</v>
      </c>
      <c r="H9" s="160" t="s">
        <v>163</v>
      </c>
      <c r="I9" s="160" t="s">
        <v>162</v>
      </c>
      <c r="J9" s="161" t="s">
        <v>161</v>
      </c>
      <c r="K9" s="635"/>
    </row>
    <row r="10" spans="1:16" s="10" customFormat="1" ht="22.5" customHeight="1" thickBot="1">
      <c r="A10" s="227" t="s">
        <v>96</v>
      </c>
      <c r="B10" s="551">
        <v>3</v>
      </c>
      <c r="C10" s="551">
        <v>2</v>
      </c>
      <c r="D10" s="228">
        <f>B10+C10</f>
        <v>5</v>
      </c>
      <c r="E10" s="551">
        <v>6</v>
      </c>
      <c r="F10" s="551">
        <v>3</v>
      </c>
      <c r="G10" s="228">
        <f>E10+F10</f>
        <v>9</v>
      </c>
      <c r="H10" s="551">
        <v>2</v>
      </c>
      <c r="I10" s="551">
        <v>2</v>
      </c>
      <c r="J10" s="228">
        <f>SUM(H10:I10)</f>
        <v>4</v>
      </c>
      <c r="K10" s="229" t="s">
        <v>135</v>
      </c>
    </row>
    <row r="11" spans="1:16" s="10" customFormat="1" ht="22.5" customHeight="1" thickTop="1" thickBot="1">
      <c r="A11" s="230" t="s">
        <v>83</v>
      </c>
      <c r="B11" s="552">
        <v>2</v>
      </c>
      <c r="C11" s="552">
        <v>1</v>
      </c>
      <c r="D11" s="231">
        <f t="shared" ref="D11:D15" si="0">B11+C11</f>
        <v>3</v>
      </c>
      <c r="E11" s="552">
        <v>2</v>
      </c>
      <c r="F11" s="552" t="s">
        <v>439</v>
      </c>
      <c r="G11" s="231">
        <f t="shared" ref="G11:G15" si="1">E11+F11</f>
        <v>2</v>
      </c>
      <c r="H11" s="552">
        <v>0</v>
      </c>
      <c r="I11" s="552">
        <v>0</v>
      </c>
      <c r="J11" s="231">
        <f t="shared" ref="J11:J16" si="2">SUM(H11:I11)</f>
        <v>0</v>
      </c>
      <c r="K11" s="232" t="s">
        <v>78</v>
      </c>
    </row>
    <row r="12" spans="1:16" s="10" customFormat="1" ht="22.5" customHeight="1" thickTop="1" thickBot="1">
      <c r="A12" s="233" t="s">
        <v>84</v>
      </c>
      <c r="B12" s="553">
        <v>2</v>
      </c>
      <c r="C12" s="553">
        <v>2</v>
      </c>
      <c r="D12" s="228">
        <f>B12+C12</f>
        <v>4</v>
      </c>
      <c r="E12" s="553">
        <v>7</v>
      </c>
      <c r="F12" s="554">
        <v>6</v>
      </c>
      <c r="G12" s="228">
        <f>E12+F12</f>
        <v>13</v>
      </c>
      <c r="H12" s="553">
        <v>4</v>
      </c>
      <c r="I12" s="554">
        <v>4</v>
      </c>
      <c r="J12" s="228">
        <f t="shared" si="2"/>
        <v>8</v>
      </c>
      <c r="K12" s="234" t="s">
        <v>79</v>
      </c>
    </row>
    <row r="13" spans="1:16" s="10" customFormat="1" ht="22.5" customHeight="1" thickTop="1" thickBot="1">
      <c r="A13" s="230" t="s">
        <v>85</v>
      </c>
      <c r="B13" s="555">
        <v>5</v>
      </c>
      <c r="C13" s="555">
        <v>12</v>
      </c>
      <c r="D13" s="231">
        <f t="shared" si="0"/>
        <v>17</v>
      </c>
      <c r="E13" s="552">
        <v>7</v>
      </c>
      <c r="F13" s="555">
        <v>8</v>
      </c>
      <c r="G13" s="231">
        <f t="shared" si="1"/>
        <v>15</v>
      </c>
      <c r="H13" s="552">
        <v>5</v>
      </c>
      <c r="I13" s="555">
        <v>7</v>
      </c>
      <c r="J13" s="231">
        <f t="shared" si="2"/>
        <v>12</v>
      </c>
      <c r="K13" s="232" t="s">
        <v>80</v>
      </c>
    </row>
    <row r="14" spans="1:16" s="10" customFormat="1" ht="22.5" customHeight="1" thickTop="1" thickBot="1">
      <c r="A14" s="233" t="s">
        <v>86</v>
      </c>
      <c r="B14" s="554">
        <v>0</v>
      </c>
      <c r="C14" s="554">
        <v>0</v>
      </c>
      <c r="D14" s="228">
        <f t="shared" si="0"/>
        <v>0</v>
      </c>
      <c r="E14" s="554">
        <v>1</v>
      </c>
      <c r="F14" s="554" t="s">
        <v>439</v>
      </c>
      <c r="G14" s="228">
        <f t="shared" si="1"/>
        <v>1</v>
      </c>
      <c r="H14" s="554">
        <v>0</v>
      </c>
      <c r="I14" s="554">
        <v>1</v>
      </c>
      <c r="J14" s="228">
        <f t="shared" si="2"/>
        <v>1</v>
      </c>
      <c r="K14" s="234" t="s">
        <v>81</v>
      </c>
    </row>
    <row r="15" spans="1:16" s="10" customFormat="1" ht="22.5" customHeight="1" thickTop="1">
      <c r="A15" s="235" t="s">
        <v>87</v>
      </c>
      <c r="B15" s="556">
        <v>2</v>
      </c>
      <c r="C15" s="556">
        <v>1</v>
      </c>
      <c r="D15" s="231">
        <f t="shared" si="0"/>
        <v>3</v>
      </c>
      <c r="E15" s="556" t="s">
        <v>439</v>
      </c>
      <c r="F15" s="556" t="s">
        <v>439</v>
      </c>
      <c r="G15" s="231">
        <f t="shared" si="1"/>
        <v>0</v>
      </c>
      <c r="H15" s="556">
        <v>0</v>
      </c>
      <c r="I15" s="556">
        <v>1</v>
      </c>
      <c r="J15" s="231">
        <f t="shared" si="2"/>
        <v>1</v>
      </c>
      <c r="K15" s="236" t="s">
        <v>82</v>
      </c>
    </row>
    <row r="16" spans="1:16" s="10" customFormat="1" ht="22.5" customHeight="1">
      <c r="A16" s="237" t="s">
        <v>24</v>
      </c>
      <c r="B16" s="557">
        <f>SUM(B10:B15)</f>
        <v>14</v>
      </c>
      <c r="C16" s="557">
        <f t="shared" ref="C16" si="3">SUM(C10:C15)</f>
        <v>18</v>
      </c>
      <c r="D16" s="557">
        <f>SUM(D10:D15)</f>
        <v>32</v>
      </c>
      <c r="E16" s="557">
        <f>SUM(E10:E15)</f>
        <v>23</v>
      </c>
      <c r="F16" s="557">
        <f t="shared" ref="F16" si="4">SUM(F10:F15)</f>
        <v>17</v>
      </c>
      <c r="G16" s="557">
        <f>SUM(G10:G15)</f>
        <v>40</v>
      </c>
      <c r="H16" s="557">
        <f>SUM(H10:H15)</f>
        <v>11</v>
      </c>
      <c r="I16" s="557">
        <f>SUM(I10:I15)</f>
        <v>15</v>
      </c>
      <c r="J16" s="557">
        <f t="shared" si="2"/>
        <v>26</v>
      </c>
      <c r="K16" s="238" t="s">
        <v>25</v>
      </c>
    </row>
    <row r="17" spans="2:13">
      <c r="I17" s="3"/>
      <c r="J17" s="3"/>
      <c r="L17" s="159"/>
    </row>
    <row r="18" spans="2:13">
      <c r="L18" s="159"/>
      <c r="M18" s="159"/>
    </row>
    <row r="19" spans="2:13">
      <c r="B19" s="533"/>
      <c r="C19" s="533"/>
      <c r="D19" s="534"/>
      <c r="E19" s="533"/>
      <c r="F19" s="533"/>
      <c r="G19" s="534"/>
      <c r="L19" s="159"/>
      <c r="M19" s="159"/>
    </row>
    <row r="20" spans="2:13">
      <c r="B20" s="535"/>
      <c r="C20" s="535"/>
      <c r="D20" s="536"/>
      <c r="E20" s="535"/>
      <c r="F20" s="535"/>
      <c r="G20" s="536"/>
    </row>
    <row r="21" spans="2:13">
      <c r="B21" s="533"/>
      <c r="C21" s="533"/>
      <c r="D21" s="534"/>
      <c r="E21" s="533"/>
      <c r="F21" s="537"/>
      <c r="G21" s="534"/>
    </row>
    <row r="22" spans="2:13">
      <c r="B22" s="538"/>
      <c r="C22" s="538"/>
      <c r="D22" s="536"/>
      <c r="E22" s="535"/>
      <c r="F22" s="538"/>
      <c r="G22" s="536"/>
    </row>
    <row r="23" spans="2:13">
      <c r="B23" s="537"/>
      <c r="C23" s="537"/>
      <c r="D23" s="534"/>
      <c r="E23" s="537"/>
      <c r="F23" s="537"/>
      <c r="G23" s="534"/>
    </row>
    <row r="24" spans="2:13">
      <c r="B24" s="535"/>
      <c r="C24" s="535"/>
      <c r="D24" s="536"/>
      <c r="E24" s="535"/>
      <c r="F24" s="535"/>
      <c r="G24" s="536"/>
    </row>
    <row r="25" spans="2:13">
      <c r="B25" s="534"/>
      <c r="C25" s="534"/>
      <c r="D25" s="534"/>
      <c r="E25" s="534"/>
      <c r="F25" s="534"/>
      <c r="G25" s="534"/>
    </row>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11" scale="90" orientation="landscape" r:id="rId1"/>
  <headerFooter alignWithMargins="0">
    <oddFooter>&amp;C_&amp;P_</oddFooter>
  </headerFooter>
  <rowBreaks count="1" manualBreakCount="1">
    <brk id="16"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52"/>
  <sheetViews>
    <sheetView rightToLeft="1" view="pageBreakPreview" zoomScaleNormal="100" zoomScaleSheetLayoutView="100" workbookViewId="0">
      <selection activeCell="G16" sqref="G16"/>
    </sheetView>
  </sheetViews>
  <sheetFormatPr defaultColWidth="9.140625" defaultRowHeight="12.75"/>
  <cols>
    <col min="1" max="1" width="14" style="159" customWidth="1"/>
    <col min="2" max="10" width="8" style="159" customWidth="1"/>
    <col min="11" max="11" width="18.140625" style="159" customWidth="1"/>
    <col min="12" max="12" width="15.140625" style="3" customWidth="1"/>
    <col min="13" max="16" width="6.42578125" style="3" customWidth="1"/>
    <col min="17" max="16384" width="9.140625" style="3"/>
  </cols>
  <sheetData>
    <row r="1" spans="1:16" ht="30.75">
      <c r="A1" s="528" t="s">
        <v>144</v>
      </c>
      <c r="B1" s="529"/>
      <c r="C1" s="529"/>
      <c r="D1" s="529"/>
      <c r="E1" s="529"/>
      <c r="F1" s="529"/>
      <c r="G1" s="529"/>
      <c r="H1" s="529"/>
      <c r="I1" s="529"/>
      <c r="J1" s="529"/>
      <c r="K1" s="530" t="s">
        <v>145</v>
      </c>
    </row>
    <row r="2" spans="1:16">
      <c r="A2" s="163"/>
      <c r="B2" s="164"/>
      <c r="C2" s="164"/>
      <c r="D2" s="164"/>
      <c r="E2" s="164"/>
      <c r="F2" s="164"/>
      <c r="G2" s="164"/>
      <c r="H2" s="3"/>
      <c r="I2" s="164"/>
      <c r="J2" s="3"/>
      <c r="K2" s="164"/>
    </row>
    <row r="3" spans="1:16" s="2" customFormat="1" ht="21.75">
      <c r="A3" s="627" t="s">
        <v>394</v>
      </c>
      <c r="B3" s="627"/>
      <c r="C3" s="627"/>
      <c r="D3" s="627"/>
      <c r="E3" s="627"/>
      <c r="F3" s="627"/>
      <c r="G3" s="627"/>
      <c r="H3" s="627"/>
      <c r="I3" s="627"/>
      <c r="J3" s="627"/>
      <c r="K3" s="627"/>
    </row>
    <row r="4" spans="1:16" s="2" customFormat="1" ht="18.75">
      <c r="A4" s="628" t="s">
        <v>473</v>
      </c>
      <c r="B4" s="628"/>
      <c r="C4" s="628"/>
      <c r="D4" s="628"/>
      <c r="E4" s="628"/>
      <c r="F4" s="628"/>
      <c r="G4" s="628"/>
      <c r="H4" s="628"/>
      <c r="I4" s="628"/>
      <c r="J4" s="628"/>
      <c r="K4" s="628"/>
    </row>
    <row r="5" spans="1:16" s="2" customFormat="1" ht="18">
      <c r="A5" s="629" t="s">
        <v>319</v>
      </c>
      <c r="B5" s="629"/>
      <c r="C5" s="629"/>
      <c r="D5" s="629"/>
      <c r="E5" s="629"/>
      <c r="F5" s="629"/>
      <c r="G5" s="629"/>
      <c r="H5" s="629"/>
      <c r="I5" s="629"/>
      <c r="J5" s="629"/>
      <c r="K5" s="629"/>
    </row>
    <row r="6" spans="1:16">
      <c r="A6" s="630" t="s">
        <v>477</v>
      </c>
      <c r="B6" s="630"/>
      <c r="C6" s="630"/>
      <c r="D6" s="630"/>
      <c r="E6" s="630"/>
      <c r="F6" s="630"/>
      <c r="G6" s="630"/>
      <c r="H6" s="630"/>
      <c r="I6" s="630"/>
      <c r="J6" s="630"/>
      <c r="K6" s="630"/>
    </row>
    <row r="7" spans="1:16" s="7" customFormat="1" ht="15.75">
      <c r="A7" s="158" t="s">
        <v>311</v>
      </c>
      <c r="B7" s="158"/>
      <c r="C7" s="158"/>
      <c r="D7" s="158"/>
      <c r="E7" s="158"/>
      <c r="F7" s="158"/>
      <c r="G7" s="158"/>
      <c r="H7" s="158"/>
      <c r="I7" s="158"/>
      <c r="J7" s="158"/>
      <c r="K7" s="8" t="s">
        <v>310</v>
      </c>
      <c r="M7" s="5"/>
      <c r="O7" s="5"/>
      <c r="P7" s="5"/>
    </row>
    <row r="8" spans="1:16" ht="33.75" customHeight="1" thickBot="1">
      <c r="A8" s="713" t="s">
        <v>404</v>
      </c>
      <c r="B8" s="633" t="s">
        <v>255</v>
      </c>
      <c r="C8" s="633"/>
      <c r="D8" s="633"/>
      <c r="E8" s="633" t="s">
        <v>258</v>
      </c>
      <c r="F8" s="633"/>
      <c r="G8" s="633"/>
      <c r="H8" s="633" t="s">
        <v>259</v>
      </c>
      <c r="I8" s="633"/>
      <c r="J8" s="633"/>
      <c r="K8" s="716" t="s">
        <v>403</v>
      </c>
    </row>
    <row r="9" spans="1:16" ht="23.45" customHeight="1" thickTop="1" thickBot="1">
      <c r="A9" s="714"/>
      <c r="B9" s="719" t="s">
        <v>256</v>
      </c>
      <c r="C9" s="719" t="s">
        <v>257</v>
      </c>
      <c r="D9" s="719" t="s">
        <v>134</v>
      </c>
      <c r="E9" s="719" t="s">
        <v>256</v>
      </c>
      <c r="F9" s="719" t="s">
        <v>257</v>
      </c>
      <c r="G9" s="719" t="s">
        <v>134</v>
      </c>
      <c r="H9" s="719" t="s">
        <v>256</v>
      </c>
      <c r="I9" s="719" t="s">
        <v>257</v>
      </c>
      <c r="J9" s="719" t="s">
        <v>134</v>
      </c>
      <c r="K9" s="717"/>
    </row>
    <row r="10" spans="1:16" s="9" customFormat="1" ht="23.45" customHeight="1" thickTop="1">
      <c r="A10" s="715"/>
      <c r="B10" s="720"/>
      <c r="C10" s="720"/>
      <c r="D10" s="720"/>
      <c r="E10" s="720"/>
      <c r="F10" s="720"/>
      <c r="G10" s="720"/>
      <c r="H10" s="720"/>
      <c r="I10" s="720"/>
      <c r="J10" s="720"/>
      <c r="K10" s="718"/>
      <c r="L10" s="3"/>
      <c r="M10" s="3"/>
      <c r="N10" s="3"/>
    </row>
    <row r="11" spans="1:16" s="10" customFormat="1" ht="21" customHeight="1" thickBot="1">
      <c r="A11" s="213" t="s">
        <v>57</v>
      </c>
      <c r="B11" s="214">
        <v>2</v>
      </c>
      <c r="C11" s="214">
        <v>1</v>
      </c>
      <c r="D11" s="215">
        <f>B11+C11</f>
        <v>3</v>
      </c>
      <c r="E11" s="214">
        <v>8</v>
      </c>
      <c r="F11" s="214">
        <v>11</v>
      </c>
      <c r="G11" s="216">
        <f>E11+F11</f>
        <v>19</v>
      </c>
      <c r="H11" s="216">
        <f>B11+E11</f>
        <v>10</v>
      </c>
      <c r="I11" s="216">
        <f>C11+F11</f>
        <v>12</v>
      </c>
      <c r="J11" s="216">
        <f>H11+I11</f>
        <v>22</v>
      </c>
      <c r="K11" s="217" t="s">
        <v>58</v>
      </c>
      <c r="L11" s="81"/>
      <c r="M11" s="101"/>
      <c r="N11" s="101"/>
    </row>
    <row r="12" spans="1:16" s="10" customFormat="1" ht="21" customHeight="1" thickTop="1" thickBot="1">
      <c r="A12" s="218" t="s">
        <v>59</v>
      </c>
      <c r="B12" s="219">
        <v>0</v>
      </c>
      <c r="C12" s="219">
        <v>1</v>
      </c>
      <c r="D12" s="220">
        <f t="shared" ref="D12:D13" si="0">B12+C12</f>
        <v>1</v>
      </c>
      <c r="E12" s="219">
        <v>1</v>
      </c>
      <c r="F12" s="219">
        <v>1</v>
      </c>
      <c r="G12" s="221">
        <f t="shared" ref="G12:G13" si="1">E12+F12</f>
        <v>2</v>
      </c>
      <c r="H12" s="221">
        <f>B12+E12</f>
        <v>1</v>
      </c>
      <c r="I12" s="221">
        <f>C12+F12</f>
        <v>2</v>
      </c>
      <c r="J12" s="221">
        <f>H12+I12</f>
        <v>3</v>
      </c>
      <c r="K12" s="222" t="s">
        <v>60</v>
      </c>
      <c r="L12" s="81"/>
      <c r="M12" s="101"/>
      <c r="N12" s="101"/>
    </row>
    <row r="13" spans="1:16" s="10" customFormat="1" ht="21" customHeight="1" thickTop="1" thickBot="1">
      <c r="A13" s="223" t="s">
        <v>61</v>
      </c>
      <c r="B13" s="404">
        <v>0</v>
      </c>
      <c r="C13" s="404">
        <v>0</v>
      </c>
      <c r="D13" s="415">
        <f t="shared" si="0"/>
        <v>0</v>
      </c>
      <c r="E13" s="404">
        <v>0</v>
      </c>
      <c r="F13" s="404">
        <v>0</v>
      </c>
      <c r="G13" s="224">
        <f t="shared" si="1"/>
        <v>0</v>
      </c>
      <c r="H13" s="224">
        <f t="shared" ref="H13:I19" si="2">B13+E13</f>
        <v>0</v>
      </c>
      <c r="I13" s="224">
        <f t="shared" si="2"/>
        <v>0</v>
      </c>
      <c r="J13" s="224">
        <f t="shared" ref="J13" si="3">H13+I13</f>
        <v>0</v>
      </c>
      <c r="K13" s="225" t="s">
        <v>62</v>
      </c>
      <c r="L13" s="81"/>
      <c r="M13" s="101"/>
      <c r="N13" s="101"/>
    </row>
    <row r="14" spans="1:16" s="10" customFormat="1" ht="21" customHeight="1" thickTop="1" thickBot="1">
      <c r="A14" s="218" t="s">
        <v>92</v>
      </c>
      <c r="B14" s="560">
        <v>0</v>
      </c>
      <c r="C14" s="560">
        <v>0</v>
      </c>
      <c r="D14" s="561">
        <f>B14+C14</f>
        <v>0</v>
      </c>
      <c r="E14" s="560">
        <v>0</v>
      </c>
      <c r="F14" s="560">
        <v>0</v>
      </c>
      <c r="G14" s="562">
        <f>E14+F14</f>
        <v>0</v>
      </c>
      <c r="H14" s="562">
        <f t="shared" si="2"/>
        <v>0</v>
      </c>
      <c r="I14" s="562">
        <f t="shared" si="2"/>
        <v>0</v>
      </c>
      <c r="J14" s="562">
        <f>H14+I14</f>
        <v>0</v>
      </c>
      <c r="K14" s="563" t="s">
        <v>63</v>
      </c>
      <c r="L14" s="81"/>
      <c r="M14" s="101"/>
      <c r="N14" s="101"/>
    </row>
    <row r="15" spans="1:16" s="10" customFormat="1" ht="21" customHeight="1" thickTop="1" thickBot="1">
      <c r="A15" s="223" t="s">
        <v>64</v>
      </c>
      <c r="B15" s="564">
        <v>0</v>
      </c>
      <c r="C15" s="564">
        <v>0</v>
      </c>
      <c r="D15" s="565">
        <f t="shared" ref="D15:D19" si="4">B15+C15</f>
        <v>0</v>
      </c>
      <c r="E15" s="564">
        <v>0</v>
      </c>
      <c r="F15" s="564">
        <v>0</v>
      </c>
      <c r="G15" s="566">
        <f t="shared" ref="G15:G16" si="5">E15+F15</f>
        <v>0</v>
      </c>
      <c r="H15" s="566">
        <f t="shared" si="2"/>
        <v>0</v>
      </c>
      <c r="I15" s="566">
        <f t="shared" si="2"/>
        <v>0</v>
      </c>
      <c r="J15" s="566">
        <f t="shared" ref="J15:J19" si="6">H15+I15</f>
        <v>0</v>
      </c>
      <c r="K15" s="567" t="s">
        <v>65</v>
      </c>
      <c r="L15" s="81"/>
      <c r="M15" s="101"/>
      <c r="N15" s="101"/>
    </row>
    <row r="16" spans="1:16" s="10" customFormat="1" ht="21" customHeight="1" thickTop="1" thickBot="1">
      <c r="A16" s="218" t="s">
        <v>66</v>
      </c>
      <c r="B16" s="568">
        <v>0</v>
      </c>
      <c r="C16" s="568">
        <v>0</v>
      </c>
      <c r="D16" s="569">
        <f t="shared" si="4"/>
        <v>0</v>
      </c>
      <c r="E16" s="568">
        <v>0</v>
      </c>
      <c r="F16" s="568">
        <v>0</v>
      </c>
      <c r="G16" s="569">
        <f t="shared" si="5"/>
        <v>0</v>
      </c>
      <c r="H16" s="569">
        <f t="shared" si="2"/>
        <v>0</v>
      </c>
      <c r="I16" s="569">
        <f t="shared" si="2"/>
        <v>0</v>
      </c>
      <c r="J16" s="569">
        <f t="shared" si="6"/>
        <v>0</v>
      </c>
      <c r="K16" s="563" t="s">
        <v>67</v>
      </c>
      <c r="L16" s="81"/>
      <c r="M16" s="101"/>
      <c r="N16" s="101"/>
    </row>
    <row r="17" spans="1:14" s="10" customFormat="1" ht="21" customHeight="1" thickTop="1" thickBot="1">
      <c r="A17" s="213" t="s">
        <v>68</v>
      </c>
      <c r="B17" s="570">
        <v>0</v>
      </c>
      <c r="C17" s="570">
        <v>0</v>
      </c>
      <c r="D17" s="571">
        <f>B17+C17</f>
        <v>0</v>
      </c>
      <c r="E17" s="570">
        <v>0</v>
      </c>
      <c r="F17" s="570">
        <v>0</v>
      </c>
      <c r="G17" s="571">
        <f>E17+F17</f>
        <v>0</v>
      </c>
      <c r="H17" s="571">
        <f t="shared" si="2"/>
        <v>0</v>
      </c>
      <c r="I17" s="571">
        <f t="shared" si="2"/>
        <v>0</v>
      </c>
      <c r="J17" s="571">
        <f t="shared" si="6"/>
        <v>0</v>
      </c>
      <c r="K17" s="572" t="s">
        <v>69</v>
      </c>
      <c r="L17" s="81"/>
      <c r="M17" s="101"/>
      <c r="N17" s="101"/>
    </row>
    <row r="18" spans="1:14" s="10" customFormat="1" ht="21" customHeight="1" thickTop="1" thickBot="1">
      <c r="A18" s="218" t="s">
        <v>70</v>
      </c>
      <c r="B18" s="262">
        <v>0</v>
      </c>
      <c r="C18" s="262">
        <v>0</v>
      </c>
      <c r="D18" s="226">
        <f t="shared" si="4"/>
        <v>0</v>
      </c>
      <c r="E18" s="262">
        <v>0</v>
      </c>
      <c r="F18" s="262">
        <v>1</v>
      </c>
      <c r="G18" s="226">
        <f>E18+F18</f>
        <v>1</v>
      </c>
      <c r="H18" s="226">
        <f t="shared" si="2"/>
        <v>0</v>
      </c>
      <c r="I18" s="226">
        <f>C18+F18</f>
        <v>1</v>
      </c>
      <c r="J18" s="226">
        <f>H18+I18</f>
        <v>1</v>
      </c>
      <c r="K18" s="222" t="s">
        <v>158</v>
      </c>
      <c r="L18" s="81"/>
      <c r="M18" s="101"/>
      <c r="N18" s="101"/>
    </row>
    <row r="19" spans="1:14" s="10" customFormat="1" ht="21" customHeight="1" thickTop="1">
      <c r="A19" s="263" t="s">
        <v>71</v>
      </c>
      <c r="B19" s="403">
        <v>0</v>
      </c>
      <c r="C19" s="403">
        <v>0</v>
      </c>
      <c r="D19" s="261">
        <f t="shared" si="4"/>
        <v>0</v>
      </c>
      <c r="E19" s="403">
        <v>0</v>
      </c>
      <c r="F19" s="403">
        <v>0</v>
      </c>
      <c r="G19" s="261">
        <f>E19+F19</f>
        <v>0</v>
      </c>
      <c r="H19" s="261">
        <f t="shared" si="2"/>
        <v>0</v>
      </c>
      <c r="I19" s="261">
        <f t="shared" si="2"/>
        <v>0</v>
      </c>
      <c r="J19" s="261">
        <f t="shared" si="6"/>
        <v>0</v>
      </c>
      <c r="K19" s="265" t="s">
        <v>288</v>
      </c>
      <c r="L19" s="81"/>
      <c r="M19" s="101"/>
      <c r="N19" s="101"/>
    </row>
    <row r="20" spans="1:14" s="10" customFormat="1" ht="22.5" customHeight="1">
      <c r="A20" s="266" t="s">
        <v>11</v>
      </c>
      <c r="B20" s="267">
        <f t="shared" ref="B20:D20" si="7">SUM(B11:B19)</f>
        <v>2</v>
      </c>
      <c r="C20" s="267">
        <f t="shared" si="7"/>
        <v>2</v>
      </c>
      <c r="D20" s="267">
        <f t="shared" si="7"/>
        <v>4</v>
      </c>
      <c r="E20" s="267">
        <f>SUM(E11:E19)</f>
        <v>9</v>
      </c>
      <c r="F20" s="267">
        <f t="shared" ref="F20:G20" si="8">SUM(F11:F19)</f>
        <v>13</v>
      </c>
      <c r="G20" s="267">
        <f t="shared" si="8"/>
        <v>22</v>
      </c>
      <c r="H20" s="267">
        <f>SUM(H11:H19)</f>
        <v>11</v>
      </c>
      <c r="I20" s="267">
        <f>SUM(I11:I19)</f>
        <v>15</v>
      </c>
      <c r="J20" s="267">
        <f>SUM(J11:J19)</f>
        <v>26</v>
      </c>
      <c r="K20" s="268" t="s">
        <v>12</v>
      </c>
      <c r="L20" s="81"/>
      <c r="M20" s="101"/>
      <c r="N20" s="101"/>
    </row>
    <row r="21" spans="1:14" s="10" customFormat="1" ht="22.5" customHeight="1">
      <c r="A21" s="163"/>
      <c r="B21" s="163"/>
      <c r="C21" s="163"/>
      <c r="D21" s="163"/>
      <c r="E21" s="163"/>
      <c r="F21" s="163"/>
      <c r="G21" s="163"/>
      <c r="H21" s="163"/>
      <c r="I21" s="163"/>
      <c r="J21" s="163"/>
      <c r="K21" s="163"/>
      <c r="L21" s="81"/>
      <c r="M21" s="101"/>
      <c r="N21" s="101"/>
    </row>
    <row r="22" spans="1:14" s="10" customFormat="1" ht="22.5" customHeight="1">
      <c r="A22" s="163"/>
      <c r="B22" s="163"/>
      <c r="C22" s="163"/>
      <c r="D22" s="163"/>
      <c r="E22" s="163"/>
      <c r="F22" s="163"/>
      <c r="G22" s="163"/>
      <c r="H22" s="163"/>
      <c r="I22" s="163"/>
      <c r="J22" s="163"/>
      <c r="K22" s="163"/>
      <c r="L22" s="81"/>
      <c r="M22" s="101"/>
      <c r="N22" s="101"/>
    </row>
    <row r="23" spans="1:14" s="10" customFormat="1" ht="22.5" customHeight="1">
      <c r="A23" s="163"/>
      <c r="B23" s="163"/>
      <c r="C23" s="163"/>
      <c r="D23" s="163"/>
      <c r="E23" s="163"/>
      <c r="F23" s="163"/>
      <c r="G23" s="163"/>
      <c r="H23" s="163"/>
      <c r="I23" s="163"/>
      <c r="J23" s="163"/>
      <c r="K23" s="163"/>
    </row>
    <row r="24" spans="1:14">
      <c r="A24" s="163"/>
      <c r="B24" s="163"/>
      <c r="C24" s="163"/>
      <c r="D24" s="163"/>
      <c r="E24" s="163"/>
      <c r="F24" s="163"/>
      <c r="G24" s="163"/>
      <c r="H24" s="163"/>
      <c r="I24" s="163"/>
      <c r="J24" s="163"/>
      <c r="K24" s="163"/>
      <c r="L24" s="159"/>
      <c r="M24" s="159"/>
    </row>
    <row r="25" spans="1:14">
      <c r="A25" s="163"/>
      <c r="B25" s="163"/>
      <c r="C25" s="163"/>
      <c r="D25" s="163"/>
      <c r="E25" s="163"/>
      <c r="F25" s="163"/>
      <c r="G25" s="163"/>
      <c r="H25" s="163"/>
      <c r="I25" s="163"/>
      <c r="J25" s="163"/>
      <c r="K25" s="163"/>
      <c r="L25" s="159"/>
      <c r="M25" s="159"/>
    </row>
    <row r="26" spans="1:14">
      <c r="A26" s="163"/>
      <c r="B26" s="163"/>
      <c r="C26" s="163"/>
      <c r="D26" s="163"/>
      <c r="E26" s="163"/>
      <c r="F26" s="163"/>
      <c r="G26" s="163"/>
      <c r="H26" s="163"/>
      <c r="I26" s="163"/>
      <c r="J26" s="163"/>
      <c r="K26" s="163"/>
      <c r="L26" s="159"/>
      <c r="M26" s="159"/>
    </row>
    <row r="27" spans="1:14">
      <c r="A27" s="163"/>
      <c r="B27" s="163"/>
      <c r="C27" s="163"/>
      <c r="D27" s="163"/>
      <c r="E27" s="163"/>
      <c r="F27" s="163"/>
      <c r="G27" s="163"/>
      <c r="H27" s="163"/>
      <c r="I27" s="163"/>
      <c r="J27" s="163"/>
      <c r="K27" s="163"/>
    </row>
    <row r="28" spans="1:14">
      <c r="A28" s="163"/>
      <c r="B28" s="163"/>
      <c r="C28" s="163"/>
      <c r="D28" s="163"/>
      <c r="E28" s="163"/>
      <c r="F28" s="163"/>
      <c r="G28" s="163"/>
      <c r="H28" s="163"/>
      <c r="I28" s="163"/>
      <c r="J28" s="163"/>
      <c r="K28" s="163"/>
    </row>
    <row r="29" spans="1:14">
      <c r="A29" s="163"/>
      <c r="B29" s="163"/>
      <c r="C29" s="163"/>
      <c r="D29" s="163"/>
      <c r="E29" s="163"/>
      <c r="F29" s="163"/>
      <c r="G29" s="163"/>
      <c r="H29" s="163"/>
      <c r="I29" s="163"/>
      <c r="J29" s="163"/>
      <c r="K29" s="163"/>
    </row>
    <row r="30" spans="1:14">
      <c r="A30" s="163"/>
      <c r="B30" s="163"/>
      <c r="C30" s="163"/>
      <c r="D30" s="163"/>
      <c r="E30" s="163"/>
      <c r="F30" s="163"/>
      <c r="G30" s="163"/>
      <c r="H30" s="163"/>
      <c r="I30" s="163"/>
      <c r="J30" s="163"/>
      <c r="K30" s="163"/>
    </row>
    <row r="31" spans="1:14">
      <c r="A31" s="163"/>
      <c r="B31" s="163"/>
      <c r="C31" s="163"/>
      <c r="D31" s="163"/>
      <c r="E31" s="163"/>
      <c r="F31" s="163"/>
      <c r="G31" s="163"/>
      <c r="H31" s="163"/>
      <c r="I31" s="163"/>
      <c r="J31" s="163"/>
      <c r="K31" s="163"/>
    </row>
    <row r="32" spans="1:14">
      <c r="A32" s="163"/>
      <c r="B32" s="163"/>
      <c r="C32" s="163"/>
      <c r="D32" s="163"/>
      <c r="E32" s="163"/>
      <c r="F32" s="163"/>
      <c r="G32" s="163"/>
      <c r="H32" s="163"/>
      <c r="I32" s="163"/>
      <c r="J32" s="163"/>
      <c r="K32" s="163"/>
    </row>
    <row r="33" spans="1:11">
      <c r="A33" s="163"/>
      <c r="B33" s="163"/>
      <c r="C33" s="163"/>
      <c r="D33" s="163"/>
      <c r="E33" s="163"/>
      <c r="F33" s="163"/>
      <c r="G33" s="163"/>
      <c r="H33" s="163"/>
      <c r="I33" s="163"/>
      <c r="J33" s="163"/>
      <c r="K33" s="163"/>
    </row>
    <row r="34" spans="1:11">
      <c r="A34" s="163"/>
      <c r="B34" s="163"/>
      <c r="C34" s="163"/>
      <c r="D34" s="163"/>
      <c r="E34" s="163"/>
      <c r="F34" s="163"/>
      <c r="G34" s="163"/>
      <c r="H34" s="163"/>
      <c r="I34" s="163"/>
      <c r="J34" s="163"/>
      <c r="K34" s="163"/>
    </row>
    <row r="35" spans="1:11">
      <c r="A35" s="163"/>
      <c r="B35" s="163"/>
      <c r="C35" s="163"/>
      <c r="D35" s="163"/>
      <c r="E35" s="163"/>
      <c r="F35" s="163"/>
      <c r="G35" s="163"/>
      <c r="H35" s="163"/>
      <c r="I35" s="163"/>
      <c r="J35" s="163"/>
      <c r="K35" s="163"/>
    </row>
    <row r="36" spans="1:11">
      <c r="A36" s="163"/>
      <c r="B36" s="163"/>
      <c r="C36" s="163"/>
      <c r="D36" s="163"/>
      <c r="E36" s="163"/>
      <c r="F36" s="163"/>
      <c r="G36" s="163"/>
      <c r="H36" s="163"/>
      <c r="I36" s="163"/>
      <c r="J36" s="163"/>
      <c r="K36" s="163"/>
    </row>
    <row r="37" spans="1:11">
      <c r="A37" s="163"/>
      <c r="B37" s="163"/>
      <c r="C37" s="163"/>
      <c r="D37" s="163"/>
      <c r="E37" s="163"/>
      <c r="F37" s="163"/>
      <c r="G37" s="163"/>
      <c r="H37" s="163"/>
      <c r="I37" s="163"/>
      <c r="J37" s="163"/>
      <c r="K37" s="163"/>
    </row>
    <row r="38" spans="1:11">
      <c r="A38" s="163"/>
      <c r="B38" s="163"/>
      <c r="C38" s="163"/>
      <c r="D38" s="163"/>
      <c r="E38" s="163"/>
      <c r="F38" s="163"/>
      <c r="G38" s="163"/>
      <c r="H38" s="163"/>
      <c r="I38" s="163"/>
      <c r="J38" s="163"/>
      <c r="K38" s="163"/>
    </row>
    <row r="39" spans="1:11">
      <c r="A39" s="163"/>
      <c r="B39" s="163"/>
      <c r="C39" s="163"/>
      <c r="D39" s="163"/>
      <c r="E39" s="163"/>
      <c r="F39" s="163"/>
      <c r="G39" s="163"/>
      <c r="H39" s="163"/>
      <c r="I39" s="163"/>
      <c r="J39" s="163"/>
      <c r="K39" s="163"/>
    </row>
    <row r="40" spans="1:11">
      <c r="A40" s="163"/>
      <c r="B40" s="163"/>
      <c r="C40" s="163"/>
      <c r="D40" s="163"/>
      <c r="E40" s="163"/>
      <c r="F40" s="163"/>
      <c r="G40" s="163"/>
      <c r="H40" s="163"/>
      <c r="I40" s="163"/>
      <c r="J40" s="163"/>
      <c r="K40" s="163"/>
    </row>
    <row r="41" spans="1:11">
      <c r="A41" s="163"/>
      <c r="B41" s="163"/>
      <c r="C41" s="163"/>
      <c r="D41" s="163"/>
      <c r="E41" s="163"/>
      <c r="F41" s="163"/>
      <c r="G41" s="163"/>
      <c r="H41" s="163"/>
      <c r="I41" s="163"/>
      <c r="J41" s="163"/>
      <c r="K41" s="163"/>
    </row>
    <row r="42" spans="1:11">
      <c r="A42" s="163"/>
      <c r="B42" s="163"/>
      <c r="C42" s="163"/>
      <c r="D42" s="163"/>
      <c r="E42" s="163"/>
      <c r="F42" s="163"/>
      <c r="G42" s="163"/>
      <c r="H42" s="163"/>
      <c r="I42" s="163"/>
      <c r="J42" s="163"/>
      <c r="K42" s="163"/>
    </row>
    <row r="43" spans="1:11">
      <c r="A43" s="163"/>
      <c r="B43" s="163"/>
      <c r="C43" s="163"/>
      <c r="D43" s="163"/>
      <c r="E43" s="163"/>
      <c r="F43" s="163"/>
      <c r="G43" s="163"/>
      <c r="H43" s="163"/>
      <c r="I43" s="163"/>
      <c r="J43" s="163"/>
      <c r="K43" s="163"/>
    </row>
    <row r="44" spans="1:11">
      <c r="A44" s="163"/>
      <c r="B44" s="163"/>
      <c r="C44" s="163"/>
      <c r="D44" s="163"/>
      <c r="E44" s="163"/>
      <c r="F44" s="163"/>
      <c r="G44" s="163"/>
      <c r="H44" s="163"/>
      <c r="I44" s="163"/>
      <c r="J44" s="163"/>
      <c r="K44" s="163"/>
    </row>
    <row r="45" spans="1:11">
      <c r="A45" s="163"/>
      <c r="B45" s="163"/>
      <c r="C45" s="163"/>
      <c r="D45" s="163"/>
      <c r="E45" s="163"/>
      <c r="F45" s="163"/>
      <c r="G45" s="163"/>
      <c r="H45" s="163"/>
      <c r="I45" s="163"/>
      <c r="J45" s="163"/>
      <c r="K45" s="163"/>
    </row>
    <row r="46" spans="1:11">
      <c r="A46" s="163"/>
      <c r="B46" s="163"/>
      <c r="C46" s="163"/>
      <c r="D46" s="163"/>
      <c r="E46" s="163"/>
      <c r="F46" s="163"/>
      <c r="G46" s="163"/>
      <c r="H46" s="163"/>
      <c r="I46" s="163"/>
      <c r="J46" s="163"/>
      <c r="K46" s="163"/>
    </row>
    <row r="47" spans="1:11">
      <c r="A47" s="163"/>
      <c r="B47" s="163"/>
      <c r="C47" s="163"/>
      <c r="D47" s="163"/>
      <c r="E47" s="163"/>
      <c r="F47" s="163"/>
      <c r="G47" s="163"/>
      <c r="H47" s="163"/>
      <c r="I47" s="163"/>
      <c r="J47" s="163"/>
      <c r="K47" s="163"/>
    </row>
    <row r="48" spans="1:11">
      <c r="A48" s="163"/>
      <c r="B48" s="163"/>
      <c r="C48" s="163"/>
      <c r="D48" s="163"/>
      <c r="E48" s="163"/>
      <c r="F48" s="163"/>
      <c r="G48" s="163"/>
      <c r="H48" s="163"/>
      <c r="I48" s="163"/>
      <c r="J48" s="163"/>
      <c r="K48" s="163"/>
    </row>
    <row r="49" spans="1:11">
      <c r="A49" s="163"/>
      <c r="B49" s="163"/>
      <c r="C49" s="163"/>
      <c r="D49" s="163"/>
      <c r="E49" s="163"/>
      <c r="F49" s="163"/>
      <c r="G49" s="163"/>
      <c r="H49" s="163"/>
      <c r="I49" s="163"/>
      <c r="J49" s="163"/>
      <c r="K49" s="163"/>
    </row>
    <row r="50" spans="1:11">
      <c r="A50" s="163"/>
      <c r="B50" s="163"/>
      <c r="C50" s="163"/>
      <c r="D50" s="163"/>
      <c r="E50" s="163"/>
      <c r="F50" s="163"/>
      <c r="G50" s="163"/>
      <c r="H50" s="163"/>
      <c r="I50" s="163"/>
      <c r="J50" s="163"/>
      <c r="K50" s="163"/>
    </row>
    <row r="51" spans="1:11">
      <c r="A51" s="163"/>
      <c r="B51" s="163"/>
      <c r="C51" s="163"/>
      <c r="D51" s="163"/>
      <c r="E51" s="163"/>
      <c r="F51" s="163"/>
      <c r="G51" s="163"/>
      <c r="H51" s="163"/>
      <c r="I51" s="163"/>
      <c r="J51" s="163"/>
      <c r="K51" s="163"/>
    </row>
    <row r="52" spans="1:11">
      <c r="A52" s="163"/>
      <c r="B52" s="163"/>
      <c r="C52" s="163"/>
      <c r="D52" s="163"/>
      <c r="E52" s="163"/>
      <c r="F52" s="163"/>
      <c r="G52" s="163"/>
      <c r="H52" s="163"/>
      <c r="I52" s="163"/>
      <c r="J52" s="163"/>
      <c r="K52" s="163"/>
    </row>
  </sheetData>
  <mergeCells count="18">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 ref="G9:G10"/>
  </mergeCells>
  <printOptions horizontalCentered="1"/>
  <pageMargins left="0" right="0" top="0.47244094488188981" bottom="0" header="0" footer="0"/>
  <pageSetup paperSize="11" scale="90" orientation="landscape" r:id="rId1"/>
  <headerFooter alignWithMargins="0">
    <oddFooter>&amp;C_&amp;P_</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115" zoomScaleNormal="100" zoomScaleSheetLayoutView="115" workbookViewId="0">
      <selection activeCell="P4" sqref="P4"/>
    </sheetView>
  </sheetViews>
  <sheetFormatPr defaultRowHeight="12.75"/>
  <cols>
    <col min="1" max="9" width="9" style="1" customWidth="1"/>
    <col min="10" max="10" width="8.7109375" style="1" customWidth="1"/>
    <col min="11" max="11" width="8.425781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583"/>
      <c r="B3" s="583"/>
      <c r="C3" s="583"/>
      <c r="D3" s="583"/>
      <c r="E3" s="583"/>
      <c r="F3" s="486"/>
      <c r="G3" s="584"/>
      <c r="H3" s="585"/>
      <c r="I3" s="585"/>
      <c r="J3" s="585"/>
      <c r="K3" s="585"/>
    </row>
    <row r="4" spans="1:12" ht="132.75" customHeight="1">
      <c r="A4" s="586"/>
      <c r="B4" s="586"/>
      <c r="C4" s="586"/>
      <c r="D4" s="586"/>
      <c r="E4" s="586"/>
      <c r="F4" s="487"/>
      <c r="G4" s="587"/>
      <c r="H4" s="587"/>
      <c r="I4" s="587"/>
      <c r="J4" s="587"/>
      <c r="K4" s="587"/>
    </row>
    <row r="5" spans="1:12">
      <c r="A5" s="374"/>
      <c r="B5" s="374"/>
      <c r="C5" s="374"/>
      <c r="D5" s="374"/>
      <c r="E5" s="374"/>
      <c r="F5" s="374"/>
      <c r="G5" s="375"/>
      <c r="H5" s="375"/>
      <c r="I5" s="375"/>
      <c r="J5" s="375"/>
      <c r="K5" s="375"/>
    </row>
    <row r="6" spans="1:12" ht="99" customHeight="1">
      <c r="A6" s="586"/>
      <c r="B6" s="586"/>
      <c r="C6" s="586"/>
      <c r="D6" s="586"/>
      <c r="E6" s="586"/>
      <c r="F6" s="487"/>
      <c r="G6" s="587"/>
      <c r="H6" s="587"/>
      <c r="I6" s="587"/>
      <c r="J6" s="587"/>
      <c r="K6" s="587"/>
    </row>
    <row r="7" spans="1:12">
      <c r="A7" s="19"/>
      <c r="B7" s="19"/>
      <c r="C7" s="19"/>
      <c r="D7" s="19"/>
      <c r="E7" s="19"/>
      <c r="F7" s="19"/>
      <c r="G7" s="376"/>
      <c r="H7" s="376"/>
      <c r="I7" s="376"/>
      <c r="J7" s="376"/>
      <c r="K7" s="376"/>
    </row>
    <row r="8" spans="1:12" ht="21.75">
      <c r="A8" s="581"/>
      <c r="B8" s="581"/>
      <c r="C8" s="581"/>
      <c r="D8" s="581"/>
      <c r="E8" s="581"/>
      <c r="F8" s="487"/>
      <c r="G8" s="582"/>
      <c r="H8" s="582"/>
      <c r="I8" s="582"/>
      <c r="J8" s="582"/>
      <c r="K8" s="582"/>
    </row>
    <row r="9" spans="1:12" ht="34.5" customHeight="1">
      <c r="A9" s="581"/>
      <c r="B9" s="581"/>
      <c r="C9" s="581"/>
      <c r="D9" s="581"/>
      <c r="E9" s="581"/>
      <c r="F9" s="487"/>
      <c r="G9" s="582"/>
      <c r="H9" s="582"/>
      <c r="I9" s="582"/>
      <c r="J9" s="582"/>
      <c r="K9" s="582"/>
    </row>
    <row r="10" spans="1:12">
      <c r="A10" s="19"/>
      <c r="B10" s="19"/>
      <c r="C10" s="19"/>
      <c r="D10" s="19"/>
      <c r="E10" s="19"/>
      <c r="F10" s="19"/>
      <c r="G10" s="19"/>
      <c r="H10" s="19"/>
      <c r="I10" s="19"/>
      <c r="J10" s="19"/>
      <c r="K10" s="19"/>
    </row>
    <row r="11" spans="1:12" ht="18">
      <c r="A11" s="108"/>
      <c r="C11" s="109"/>
      <c r="D11" s="19"/>
      <c r="E11" s="19"/>
      <c r="F11" s="19"/>
      <c r="G11" s="19"/>
      <c r="H11" s="19"/>
      <c r="I11" s="19"/>
      <c r="J11" s="19"/>
      <c r="K11" s="19"/>
    </row>
    <row r="12" spans="1:12" ht="18">
      <c r="A12" s="110"/>
      <c r="C12" s="111"/>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2"/>
  <sheetViews>
    <sheetView rightToLeft="1" view="pageBreakPreview" zoomScaleNormal="100" zoomScaleSheetLayoutView="100" workbookViewId="0">
      <selection activeCell="D9" sqref="D9"/>
    </sheetView>
  </sheetViews>
  <sheetFormatPr defaultRowHeight="12.75"/>
  <cols>
    <col min="1" max="1" width="42.42578125" style="1" customWidth="1"/>
    <col min="2" max="3" width="8.140625" style="1" customWidth="1"/>
    <col min="4" max="4" width="46.42578125" style="1" customWidth="1"/>
    <col min="5" max="259" width="9.140625" style="1"/>
    <col min="260" max="260" width="12.7109375" style="1" customWidth="1"/>
    <col min="261" max="515" width="9.140625" style="1"/>
    <col min="516" max="516" width="12.7109375" style="1" customWidth="1"/>
    <col min="517" max="771" width="9.140625" style="1"/>
    <col min="772" max="772" width="12.7109375" style="1" customWidth="1"/>
    <col min="773" max="1027" width="9.140625" style="1"/>
    <col min="1028" max="1028" width="12.7109375" style="1" customWidth="1"/>
    <col min="1029" max="1283" width="9.140625" style="1"/>
    <col min="1284" max="1284" width="12.7109375" style="1" customWidth="1"/>
    <col min="1285" max="1539" width="9.140625" style="1"/>
    <col min="1540" max="1540" width="12.7109375" style="1" customWidth="1"/>
    <col min="1541" max="1795" width="9.140625" style="1"/>
    <col min="1796" max="1796" width="12.7109375" style="1" customWidth="1"/>
    <col min="1797" max="2051" width="9.140625" style="1"/>
    <col min="2052" max="2052" width="12.7109375" style="1" customWidth="1"/>
    <col min="2053" max="2307" width="9.140625" style="1"/>
    <col min="2308" max="2308" width="12.7109375" style="1" customWidth="1"/>
    <col min="2309" max="2563" width="9.140625" style="1"/>
    <col min="2564" max="2564" width="12.7109375" style="1" customWidth="1"/>
    <col min="2565" max="2819" width="9.140625" style="1"/>
    <col min="2820" max="2820" width="12.7109375" style="1" customWidth="1"/>
    <col min="2821" max="3075" width="9.140625" style="1"/>
    <col min="3076" max="3076" width="12.7109375" style="1" customWidth="1"/>
    <col min="3077" max="3331" width="9.140625" style="1"/>
    <col min="3332" max="3332" width="12.7109375" style="1" customWidth="1"/>
    <col min="3333" max="3587" width="9.140625" style="1"/>
    <col min="3588" max="3588" width="12.7109375" style="1" customWidth="1"/>
    <col min="3589" max="3843" width="9.140625" style="1"/>
    <col min="3844" max="3844" width="12.7109375" style="1" customWidth="1"/>
    <col min="3845" max="4099" width="9.140625" style="1"/>
    <col min="4100" max="4100" width="12.7109375" style="1" customWidth="1"/>
    <col min="4101" max="4355" width="9.140625" style="1"/>
    <col min="4356" max="4356" width="12.7109375" style="1" customWidth="1"/>
    <col min="4357" max="4611" width="9.140625" style="1"/>
    <col min="4612" max="4612" width="12.7109375" style="1" customWidth="1"/>
    <col min="4613" max="4867" width="9.140625" style="1"/>
    <col min="4868" max="4868" width="12.7109375" style="1" customWidth="1"/>
    <col min="4869" max="5123" width="9.140625" style="1"/>
    <col min="5124" max="5124" width="12.7109375" style="1" customWidth="1"/>
    <col min="5125" max="5379" width="9.140625" style="1"/>
    <col min="5380" max="5380" width="12.7109375" style="1" customWidth="1"/>
    <col min="5381" max="5635" width="9.140625" style="1"/>
    <col min="5636" max="5636" width="12.7109375" style="1" customWidth="1"/>
    <col min="5637" max="5891" width="9.140625" style="1"/>
    <col min="5892" max="5892" width="12.7109375" style="1" customWidth="1"/>
    <col min="5893" max="6147" width="9.140625" style="1"/>
    <col min="6148" max="6148" width="12.7109375" style="1" customWidth="1"/>
    <col min="6149" max="6403" width="9.140625" style="1"/>
    <col min="6404" max="6404" width="12.7109375" style="1" customWidth="1"/>
    <col min="6405" max="6659" width="9.140625" style="1"/>
    <col min="6660" max="6660" width="12.7109375" style="1" customWidth="1"/>
    <col min="6661" max="6915" width="9.140625" style="1"/>
    <col min="6916" max="6916" width="12.7109375" style="1" customWidth="1"/>
    <col min="6917" max="7171" width="9.140625" style="1"/>
    <col min="7172" max="7172" width="12.7109375" style="1" customWidth="1"/>
    <col min="7173" max="7427" width="9.140625" style="1"/>
    <col min="7428" max="7428" width="12.7109375" style="1" customWidth="1"/>
    <col min="7429" max="7683" width="9.140625" style="1"/>
    <col min="7684" max="7684" width="12.7109375" style="1" customWidth="1"/>
    <col min="7685" max="7939" width="9.140625" style="1"/>
    <col min="7940" max="7940" width="12.7109375" style="1" customWidth="1"/>
    <col min="7941" max="8195" width="9.140625" style="1"/>
    <col min="8196" max="8196" width="12.7109375" style="1" customWidth="1"/>
    <col min="8197" max="8451" width="9.140625" style="1"/>
    <col min="8452" max="8452" width="12.7109375" style="1" customWidth="1"/>
    <col min="8453" max="8707" width="9.140625" style="1"/>
    <col min="8708" max="8708" width="12.7109375" style="1" customWidth="1"/>
    <col min="8709" max="8963" width="9.140625" style="1"/>
    <col min="8964" max="8964" width="12.7109375" style="1" customWidth="1"/>
    <col min="8965" max="9219" width="9.140625" style="1"/>
    <col min="9220" max="9220" width="12.7109375" style="1" customWidth="1"/>
    <col min="9221" max="9475" width="9.140625" style="1"/>
    <col min="9476" max="9476" width="12.7109375" style="1" customWidth="1"/>
    <col min="9477" max="9731" width="9.140625" style="1"/>
    <col min="9732" max="9732" width="12.7109375" style="1" customWidth="1"/>
    <col min="9733" max="9987" width="9.140625" style="1"/>
    <col min="9988" max="9988" width="12.7109375" style="1" customWidth="1"/>
    <col min="9989" max="10243" width="9.140625" style="1"/>
    <col min="10244" max="10244" width="12.7109375" style="1" customWidth="1"/>
    <col min="10245" max="10499" width="9.140625" style="1"/>
    <col min="10500" max="10500" width="12.7109375" style="1" customWidth="1"/>
    <col min="10501" max="10755" width="9.140625" style="1"/>
    <col min="10756" max="10756" width="12.7109375" style="1" customWidth="1"/>
    <col min="10757" max="11011" width="9.140625" style="1"/>
    <col min="11012" max="11012" width="12.7109375" style="1" customWidth="1"/>
    <col min="11013" max="11267" width="9.140625" style="1"/>
    <col min="11268" max="11268" width="12.7109375" style="1" customWidth="1"/>
    <col min="11269" max="11523" width="9.140625" style="1"/>
    <col min="11524" max="11524" width="12.7109375" style="1" customWidth="1"/>
    <col min="11525" max="11779" width="9.140625" style="1"/>
    <col min="11780" max="11780" width="12.7109375" style="1" customWidth="1"/>
    <col min="11781" max="12035" width="9.140625" style="1"/>
    <col min="12036" max="12036" width="12.7109375" style="1" customWidth="1"/>
    <col min="12037" max="12291" width="9.140625" style="1"/>
    <col min="12292" max="12292" width="12.7109375" style="1" customWidth="1"/>
    <col min="12293" max="12547" width="9.140625" style="1"/>
    <col min="12548" max="12548" width="12.7109375" style="1" customWidth="1"/>
    <col min="12549" max="12803" width="9.140625" style="1"/>
    <col min="12804" max="12804" width="12.7109375" style="1" customWidth="1"/>
    <col min="12805" max="13059" width="9.140625" style="1"/>
    <col min="13060" max="13060" width="12.7109375" style="1" customWidth="1"/>
    <col min="13061" max="13315" width="9.140625" style="1"/>
    <col min="13316" max="13316" width="12.7109375" style="1" customWidth="1"/>
    <col min="13317" max="13571" width="9.140625" style="1"/>
    <col min="13572" max="13572" width="12.7109375" style="1" customWidth="1"/>
    <col min="13573" max="13827" width="9.140625" style="1"/>
    <col min="13828" max="13828" width="12.7109375" style="1" customWidth="1"/>
    <col min="13829" max="14083" width="9.140625" style="1"/>
    <col min="14084" max="14084" width="12.7109375" style="1" customWidth="1"/>
    <col min="14085" max="14339" width="9.140625" style="1"/>
    <col min="14340" max="14340" width="12.7109375" style="1" customWidth="1"/>
    <col min="14341" max="14595" width="9.140625" style="1"/>
    <col min="14596" max="14596" width="12.7109375" style="1" customWidth="1"/>
    <col min="14597" max="14851" width="9.140625" style="1"/>
    <col min="14852" max="14852" width="12.7109375" style="1" customWidth="1"/>
    <col min="14853" max="15107" width="9.140625" style="1"/>
    <col min="15108" max="15108" width="12.7109375" style="1" customWidth="1"/>
    <col min="15109" max="15363" width="9.140625" style="1"/>
    <col min="15364" max="15364" width="12.7109375" style="1" customWidth="1"/>
    <col min="15365" max="15619" width="9.140625" style="1"/>
    <col min="15620" max="15620" width="12.7109375" style="1" customWidth="1"/>
    <col min="15621" max="15875" width="9.140625" style="1"/>
    <col min="15876" max="15876" width="12.7109375" style="1" customWidth="1"/>
    <col min="15877" max="16131" width="9.140625" style="1"/>
    <col min="16132" max="16132" width="12.7109375" style="1" customWidth="1"/>
    <col min="16133" max="16384" width="9.140625" style="1"/>
  </cols>
  <sheetData>
    <row r="1" spans="1:4">
      <c r="A1" s="19"/>
      <c r="B1" s="19"/>
      <c r="C1" s="19"/>
      <c r="D1" s="19"/>
    </row>
    <row r="2" spans="1:4" ht="41.25" customHeight="1">
      <c r="A2" s="495" t="s">
        <v>382</v>
      </c>
      <c r="B2" s="495"/>
      <c r="C2" s="496"/>
      <c r="D2" s="497" t="s">
        <v>387</v>
      </c>
    </row>
    <row r="3" spans="1:4" ht="29.25" customHeight="1">
      <c r="A3" s="518" t="s">
        <v>176</v>
      </c>
      <c r="B3" s="509" t="s">
        <v>489</v>
      </c>
      <c r="C3" s="510" t="s">
        <v>490</v>
      </c>
      <c r="D3" s="519" t="s">
        <v>177</v>
      </c>
    </row>
    <row r="4" spans="1:4" ht="26.25" customHeight="1">
      <c r="A4" s="520" t="s">
        <v>247</v>
      </c>
      <c r="B4" s="498"/>
      <c r="C4" s="499"/>
      <c r="D4" s="521" t="s">
        <v>248</v>
      </c>
    </row>
    <row r="5" spans="1:4" ht="22.5">
      <c r="A5" s="522" t="s">
        <v>492</v>
      </c>
      <c r="B5" s="500" t="s">
        <v>181</v>
      </c>
      <c r="C5" s="501">
        <v>10</v>
      </c>
      <c r="D5" s="523" t="s">
        <v>516</v>
      </c>
    </row>
    <row r="6" spans="1:4" ht="36">
      <c r="A6" s="522" t="s">
        <v>493</v>
      </c>
      <c r="B6" s="500" t="s">
        <v>182</v>
      </c>
      <c r="C6" s="501">
        <v>12</v>
      </c>
      <c r="D6" s="523" t="s">
        <v>517</v>
      </c>
    </row>
    <row r="7" spans="1:4" ht="36">
      <c r="A7" s="522" t="s">
        <v>494</v>
      </c>
      <c r="B7" s="500" t="s">
        <v>178</v>
      </c>
      <c r="C7" s="501">
        <v>14</v>
      </c>
      <c r="D7" s="523" t="s">
        <v>518</v>
      </c>
    </row>
    <row r="8" spans="1:4" ht="26.25" customHeight="1">
      <c r="A8" s="524" t="s">
        <v>109</v>
      </c>
      <c r="B8" s="502"/>
      <c r="C8" s="503"/>
      <c r="D8" s="525" t="s">
        <v>249</v>
      </c>
    </row>
    <row r="9" spans="1:4" ht="36">
      <c r="A9" s="522" t="s">
        <v>519</v>
      </c>
      <c r="B9" s="500" t="s">
        <v>179</v>
      </c>
      <c r="C9" s="501">
        <v>17</v>
      </c>
      <c r="D9" s="523" t="s">
        <v>520</v>
      </c>
    </row>
    <row r="10" spans="1:4" ht="36">
      <c r="A10" s="522" t="s">
        <v>521</v>
      </c>
      <c r="B10" s="500" t="s">
        <v>180</v>
      </c>
      <c r="C10" s="501">
        <v>18</v>
      </c>
      <c r="D10" s="523" t="s">
        <v>522</v>
      </c>
    </row>
    <row r="11" spans="1:4" ht="36">
      <c r="A11" s="522" t="s">
        <v>495</v>
      </c>
      <c r="B11" s="500" t="s">
        <v>183</v>
      </c>
      <c r="C11" s="501">
        <v>19</v>
      </c>
      <c r="D11" s="523" t="s">
        <v>523</v>
      </c>
    </row>
    <row r="12" spans="1:4" ht="30" customHeight="1">
      <c r="A12" s="522" t="s">
        <v>496</v>
      </c>
      <c r="B12" s="500" t="s">
        <v>184</v>
      </c>
      <c r="C12" s="501">
        <v>20</v>
      </c>
      <c r="D12" s="523" t="s">
        <v>524</v>
      </c>
    </row>
    <row r="13" spans="1:4" ht="30.75" customHeight="1">
      <c r="A13" s="522" t="s">
        <v>497</v>
      </c>
      <c r="B13" s="500" t="s">
        <v>185</v>
      </c>
      <c r="C13" s="501">
        <v>21</v>
      </c>
      <c r="D13" s="523" t="s">
        <v>525</v>
      </c>
    </row>
    <row r="14" spans="1:4" ht="36">
      <c r="A14" s="526" t="s">
        <v>498</v>
      </c>
      <c r="B14" s="505" t="s">
        <v>186</v>
      </c>
      <c r="C14" s="506">
        <v>23</v>
      </c>
      <c r="D14" s="527" t="s">
        <v>526</v>
      </c>
    </row>
    <row r="15" spans="1:4" ht="35.25" customHeight="1">
      <c r="A15" s="522" t="s">
        <v>548</v>
      </c>
      <c r="B15" s="500" t="s">
        <v>187</v>
      </c>
      <c r="C15" s="501">
        <v>25</v>
      </c>
      <c r="D15" s="523" t="s">
        <v>527</v>
      </c>
    </row>
    <row r="16" spans="1:4" ht="34.5" customHeight="1">
      <c r="A16" s="522" t="s">
        <v>499</v>
      </c>
      <c r="B16" s="500" t="s">
        <v>188</v>
      </c>
      <c r="C16" s="501">
        <v>26</v>
      </c>
      <c r="D16" s="523" t="s">
        <v>528</v>
      </c>
    </row>
    <row r="17" spans="1:4" ht="36">
      <c r="A17" s="522" t="s">
        <v>500</v>
      </c>
      <c r="B17" s="500" t="s">
        <v>189</v>
      </c>
      <c r="C17" s="501">
        <v>28</v>
      </c>
      <c r="D17" s="523" t="s">
        <v>529</v>
      </c>
    </row>
    <row r="18" spans="1:4" ht="36">
      <c r="A18" s="522" t="s">
        <v>501</v>
      </c>
      <c r="B18" s="500" t="s">
        <v>190</v>
      </c>
      <c r="C18" s="501">
        <v>29</v>
      </c>
      <c r="D18" s="523" t="s">
        <v>532</v>
      </c>
    </row>
    <row r="19" spans="1:4" ht="36">
      <c r="A19" s="522" t="s">
        <v>502</v>
      </c>
      <c r="B19" s="500" t="s">
        <v>191</v>
      </c>
      <c r="C19" s="501">
        <v>30</v>
      </c>
      <c r="D19" s="523" t="s">
        <v>530</v>
      </c>
    </row>
    <row r="20" spans="1:4" ht="33" customHeight="1">
      <c r="A20" s="522" t="s">
        <v>503</v>
      </c>
      <c r="B20" s="500" t="s">
        <v>192</v>
      </c>
      <c r="C20" s="501">
        <v>31</v>
      </c>
      <c r="D20" s="523" t="s">
        <v>531</v>
      </c>
    </row>
    <row r="21" spans="1:4" ht="33" customHeight="1">
      <c r="A21" s="522" t="s">
        <v>504</v>
      </c>
      <c r="B21" s="500" t="s">
        <v>193</v>
      </c>
      <c r="C21" s="501">
        <v>33</v>
      </c>
      <c r="D21" s="523" t="s">
        <v>533</v>
      </c>
    </row>
    <row r="22" spans="1:4" ht="36">
      <c r="A22" s="522" t="s">
        <v>505</v>
      </c>
      <c r="B22" s="500" t="s">
        <v>194</v>
      </c>
      <c r="C22" s="501">
        <v>35</v>
      </c>
      <c r="D22" s="523" t="s">
        <v>534</v>
      </c>
    </row>
    <row r="23" spans="1:4" ht="36">
      <c r="A23" s="522" t="s">
        <v>506</v>
      </c>
      <c r="B23" s="500" t="s">
        <v>195</v>
      </c>
      <c r="C23" s="501">
        <v>37</v>
      </c>
      <c r="D23" s="523" t="s">
        <v>535</v>
      </c>
    </row>
    <row r="24" spans="1:4" ht="36">
      <c r="A24" s="526" t="s">
        <v>507</v>
      </c>
      <c r="B24" s="505" t="s">
        <v>196</v>
      </c>
      <c r="C24" s="506">
        <v>38</v>
      </c>
      <c r="D24" s="527" t="s">
        <v>536</v>
      </c>
    </row>
    <row r="25" spans="1:4" ht="27.75">
      <c r="A25" s="524" t="s">
        <v>144</v>
      </c>
      <c r="B25" s="504"/>
      <c r="C25" s="503"/>
      <c r="D25" s="525" t="s">
        <v>250</v>
      </c>
    </row>
    <row r="26" spans="1:4" ht="36">
      <c r="A26" s="522" t="s">
        <v>508</v>
      </c>
      <c r="B26" s="500" t="s">
        <v>197</v>
      </c>
      <c r="C26" s="501">
        <v>41</v>
      </c>
      <c r="D26" s="523" t="s">
        <v>537</v>
      </c>
    </row>
    <row r="27" spans="1:4" ht="36">
      <c r="A27" s="522" t="s">
        <v>509</v>
      </c>
      <c r="B27" s="500" t="s">
        <v>198</v>
      </c>
      <c r="C27" s="501">
        <v>43</v>
      </c>
      <c r="D27" s="523" t="s">
        <v>538</v>
      </c>
    </row>
    <row r="28" spans="1:4" ht="36">
      <c r="A28" s="522" t="s">
        <v>510</v>
      </c>
      <c r="B28" s="500" t="s">
        <v>199</v>
      </c>
      <c r="C28" s="501">
        <v>45</v>
      </c>
      <c r="D28" s="523" t="s">
        <v>539</v>
      </c>
    </row>
    <row r="29" spans="1:4" ht="36">
      <c r="A29" s="522" t="s">
        <v>511</v>
      </c>
      <c r="B29" s="500" t="s">
        <v>200</v>
      </c>
      <c r="C29" s="501">
        <v>47</v>
      </c>
      <c r="D29" s="523" t="s">
        <v>540</v>
      </c>
    </row>
    <row r="30" spans="1:4" ht="36">
      <c r="A30" s="522" t="s">
        <v>512</v>
      </c>
      <c r="B30" s="500" t="s">
        <v>201</v>
      </c>
      <c r="C30" s="501">
        <v>49</v>
      </c>
      <c r="D30" s="523" t="s">
        <v>541</v>
      </c>
    </row>
    <row r="31" spans="1:4" ht="36">
      <c r="A31" s="522" t="s">
        <v>513</v>
      </c>
      <c r="B31" s="500" t="s">
        <v>202</v>
      </c>
      <c r="C31" s="501">
        <v>51</v>
      </c>
      <c r="D31" s="523" t="s">
        <v>542</v>
      </c>
    </row>
    <row r="32" spans="1:4" ht="36">
      <c r="A32" s="522" t="s">
        <v>514</v>
      </c>
      <c r="B32" s="500" t="s">
        <v>220</v>
      </c>
      <c r="C32" s="501">
        <v>52</v>
      </c>
      <c r="D32" s="523" t="s">
        <v>543</v>
      </c>
    </row>
    <row r="33" spans="1:5" ht="36">
      <c r="A33" s="526" t="s">
        <v>515</v>
      </c>
      <c r="B33" s="505" t="s">
        <v>312</v>
      </c>
      <c r="C33" s="506">
        <v>53</v>
      </c>
      <c r="D33" s="527" t="s">
        <v>544</v>
      </c>
    </row>
    <row r="34" spans="1:5">
      <c r="A34" s="19"/>
      <c r="B34" s="19"/>
      <c r="C34" s="19"/>
      <c r="D34" s="112"/>
    </row>
    <row r="35" spans="1:5">
      <c r="A35" s="19"/>
      <c r="B35" s="19"/>
      <c r="C35" s="19"/>
      <c r="D35" s="19"/>
    </row>
    <row r="36" spans="1:5">
      <c r="A36" s="19"/>
      <c r="B36" s="19"/>
      <c r="C36" s="19"/>
      <c r="D36" s="19"/>
    </row>
    <row r="37" spans="1:5">
      <c r="A37" s="19"/>
      <c r="B37" s="19"/>
      <c r="C37" s="19"/>
      <c r="D37" s="19"/>
    </row>
    <row r="38" spans="1:5">
      <c r="A38" s="19"/>
      <c r="B38" s="19"/>
      <c r="C38" s="19"/>
      <c r="D38" s="19"/>
      <c r="E38" s="19"/>
    </row>
    <row r="39" spans="1:5">
      <c r="E39" s="19"/>
    </row>
    <row r="40" spans="1:5">
      <c r="E40" s="19"/>
    </row>
    <row r="41" spans="1:5">
      <c r="E41" s="19"/>
    </row>
    <row r="42" spans="1:5">
      <c r="E42" s="19"/>
    </row>
  </sheetData>
  <printOptions horizontalCentered="1"/>
  <pageMargins left="0" right="0" top="0.27559055118110237" bottom="0" header="0" footer="0"/>
  <pageSetup paperSize="11" scale="87" orientation="landscape" r:id="rId1"/>
  <headerFooter>
    <oddFooter>&amp;C_&amp;P_</oddFooter>
  </headerFooter>
  <rowBreaks count="2" manualBreakCount="2">
    <brk id="14" max="16383" man="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rightToLeft="1" view="pageBreakPreview" zoomScale="110" zoomScaleNormal="100" zoomScaleSheetLayoutView="110" workbookViewId="0">
      <selection activeCell="C20" sqref="C20"/>
    </sheetView>
  </sheetViews>
  <sheetFormatPr defaultRowHeight="12.75"/>
  <cols>
    <col min="1" max="1" width="42.42578125" style="1" customWidth="1"/>
    <col min="2" max="2" width="9.42578125" style="1" customWidth="1"/>
    <col min="3" max="3" width="8.140625" style="1" customWidth="1"/>
    <col min="4" max="4" width="46.42578125" style="1" customWidth="1"/>
    <col min="5" max="259" width="9" style="1"/>
    <col min="260" max="260" width="12.7109375" style="1" customWidth="1"/>
    <col min="261" max="515" width="9" style="1"/>
    <col min="516" max="516" width="12.7109375" style="1" customWidth="1"/>
    <col min="517" max="771" width="9" style="1"/>
    <col min="772" max="772" width="12.7109375" style="1" customWidth="1"/>
    <col min="773" max="1027" width="9" style="1"/>
    <col min="1028" max="1028" width="12.7109375" style="1" customWidth="1"/>
    <col min="1029" max="1283" width="9" style="1"/>
    <col min="1284" max="1284" width="12.7109375" style="1" customWidth="1"/>
    <col min="1285" max="1539" width="9" style="1"/>
    <col min="1540" max="1540" width="12.7109375" style="1" customWidth="1"/>
    <col min="1541" max="1795" width="9" style="1"/>
    <col min="1796" max="1796" width="12.7109375" style="1" customWidth="1"/>
    <col min="1797" max="2051" width="9" style="1"/>
    <col min="2052" max="2052" width="12.7109375" style="1" customWidth="1"/>
    <col min="2053" max="2307" width="9" style="1"/>
    <col min="2308" max="2308" width="12.7109375" style="1" customWidth="1"/>
    <col min="2309" max="2563" width="9" style="1"/>
    <col min="2564" max="2564" width="12.7109375" style="1" customWidth="1"/>
    <col min="2565" max="2819" width="9" style="1"/>
    <col min="2820" max="2820" width="12.7109375" style="1" customWidth="1"/>
    <col min="2821" max="3075" width="9" style="1"/>
    <col min="3076" max="3076" width="12.7109375" style="1" customWidth="1"/>
    <col min="3077" max="3331" width="9" style="1"/>
    <col min="3332" max="3332" width="12.7109375" style="1" customWidth="1"/>
    <col min="3333" max="3587" width="9" style="1"/>
    <col min="3588" max="3588" width="12.7109375" style="1" customWidth="1"/>
    <col min="3589" max="3843" width="9" style="1"/>
    <col min="3844" max="3844" width="12.7109375" style="1" customWidth="1"/>
    <col min="3845" max="4099" width="9" style="1"/>
    <col min="4100" max="4100" width="12.7109375" style="1" customWidth="1"/>
    <col min="4101" max="4355" width="9" style="1"/>
    <col min="4356" max="4356" width="12.7109375" style="1" customWidth="1"/>
    <col min="4357" max="4611" width="9" style="1"/>
    <col min="4612" max="4612" width="12.7109375" style="1" customWidth="1"/>
    <col min="4613" max="4867" width="9" style="1"/>
    <col min="4868" max="4868" width="12.7109375" style="1" customWidth="1"/>
    <col min="4869" max="5123" width="9" style="1"/>
    <col min="5124" max="5124" width="12.7109375" style="1" customWidth="1"/>
    <col min="5125" max="5379" width="9" style="1"/>
    <col min="5380" max="5380" width="12.7109375" style="1" customWidth="1"/>
    <col min="5381" max="5635" width="9" style="1"/>
    <col min="5636" max="5636" width="12.7109375" style="1" customWidth="1"/>
    <col min="5637" max="5891" width="9" style="1"/>
    <col min="5892" max="5892" width="12.7109375" style="1" customWidth="1"/>
    <col min="5893" max="6147" width="9" style="1"/>
    <col min="6148" max="6148" width="12.7109375" style="1" customWidth="1"/>
    <col min="6149" max="6403" width="9" style="1"/>
    <col min="6404" max="6404" width="12.7109375" style="1" customWidth="1"/>
    <col min="6405" max="6659" width="9" style="1"/>
    <col min="6660" max="6660" width="12.7109375" style="1" customWidth="1"/>
    <col min="6661" max="6915" width="9" style="1"/>
    <col min="6916" max="6916" width="12.7109375" style="1" customWidth="1"/>
    <col min="6917" max="7171" width="9" style="1"/>
    <col min="7172" max="7172" width="12.7109375" style="1" customWidth="1"/>
    <col min="7173" max="7427" width="9" style="1"/>
    <col min="7428" max="7428" width="12.7109375" style="1" customWidth="1"/>
    <col min="7429" max="7683" width="9" style="1"/>
    <col min="7684" max="7684" width="12.7109375" style="1" customWidth="1"/>
    <col min="7685" max="7939" width="9" style="1"/>
    <col min="7940" max="7940" width="12.7109375" style="1" customWidth="1"/>
    <col min="7941" max="8195" width="9" style="1"/>
    <col min="8196" max="8196" width="12.7109375" style="1" customWidth="1"/>
    <col min="8197" max="8451" width="9" style="1"/>
    <col min="8452" max="8452" width="12.7109375" style="1" customWidth="1"/>
    <col min="8453" max="8707" width="9" style="1"/>
    <col min="8708" max="8708" width="12.7109375" style="1" customWidth="1"/>
    <col min="8709" max="8963" width="9" style="1"/>
    <col min="8964" max="8964" width="12.7109375" style="1" customWidth="1"/>
    <col min="8965" max="9219" width="9" style="1"/>
    <col min="9220" max="9220" width="12.7109375" style="1" customWidth="1"/>
    <col min="9221" max="9475" width="9" style="1"/>
    <col min="9476" max="9476" width="12.7109375" style="1" customWidth="1"/>
    <col min="9477" max="9731" width="9" style="1"/>
    <col min="9732" max="9732" width="12.7109375" style="1" customWidth="1"/>
    <col min="9733" max="9987" width="9" style="1"/>
    <col min="9988" max="9988" width="12.7109375" style="1" customWidth="1"/>
    <col min="9989" max="10243" width="9" style="1"/>
    <col min="10244" max="10244" width="12.7109375" style="1" customWidth="1"/>
    <col min="10245" max="10499" width="9" style="1"/>
    <col min="10500" max="10500" width="12.7109375" style="1" customWidth="1"/>
    <col min="10501" max="10755" width="9" style="1"/>
    <col min="10756" max="10756" width="12.7109375" style="1" customWidth="1"/>
    <col min="10757" max="11011" width="9" style="1"/>
    <col min="11012" max="11012" width="12.7109375" style="1" customWidth="1"/>
    <col min="11013" max="11267" width="9" style="1"/>
    <col min="11268" max="11268" width="12.7109375" style="1" customWidth="1"/>
    <col min="11269" max="11523" width="9" style="1"/>
    <col min="11524" max="11524" width="12.7109375" style="1" customWidth="1"/>
    <col min="11525" max="11779" width="9" style="1"/>
    <col min="11780" max="11780" width="12.7109375" style="1" customWidth="1"/>
    <col min="11781" max="12035" width="9" style="1"/>
    <col min="12036" max="12036" width="12.7109375" style="1" customWidth="1"/>
    <col min="12037" max="12291" width="9" style="1"/>
    <col min="12292" max="12292" width="12.7109375" style="1" customWidth="1"/>
    <col min="12293" max="12547" width="9" style="1"/>
    <col min="12548" max="12548" width="12.7109375" style="1" customWidth="1"/>
    <col min="12549" max="12803" width="9" style="1"/>
    <col min="12804" max="12804" width="12.7109375" style="1" customWidth="1"/>
    <col min="12805" max="13059" width="9" style="1"/>
    <col min="13060" max="13060" width="12.7109375" style="1" customWidth="1"/>
    <col min="13061" max="13315" width="9" style="1"/>
    <col min="13316" max="13316" width="12.7109375" style="1" customWidth="1"/>
    <col min="13317" max="13571" width="9" style="1"/>
    <col min="13572" max="13572" width="12.7109375" style="1" customWidth="1"/>
    <col min="13573" max="13827" width="9" style="1"/>
    <col min="13828" max="13828" width="12.7109375" style="1" customWidth="1"/>
    <col min="13829" max="14083" width="9" style="1"/>
    <col min="14084" max="14084" width="12.7109375" style="1" customWidth="1"/>
    <col min="14085" max="14339" width="9" style="1"/>
    <col min="14340" max="14340" width="12.7109375" style="1" customWidth="1"/>
    <col min="14341" max="14595" width="9" style="1"/>
    <col min="14596" max="14596" width="12.7109375" style="1" customWidth="1"/>
    <col min="14597" max="14851" width="9" style="1"/>
    <col min="14852" max="14852" width="12.7109375" style="1" customWidth="1"/>
    <col min="14853" max="15107" width="9" style="1"/>
    <col min="15108" max="15108" width="12.7109375" style="1" customWidth="1"/>
    <col min="15109" max="15363" width="9" style="1"/>
    <col min="15364" max="15364" width="12.7109375" style="1" customWidth="1"/>
    <col min="15365" max="15619" width="9" style="1"/>
    <col min="15620" max="15620" width="12.7109375" style="1" customWidth="1"/>
    <col min="15621" max="15875" width="9" style="1"/>
    <col min="15876" max="15876" width="12.7109375" style="1" customWidth="1"/>
    <col min="15877" max="16131" width="9" style="1"/>
    <col min="16132" max="16132" width="12.7109375" style="1" customWidth="1"/>
    <col min="16133" max="16384" width="9" style="1"/>
  </cols>
  <sheetData>
    <row r="1" spans="1:4">
      <c r="A1" s="507"/>
      <c r="B1" s="507"/>
      <c r="C1" s="507"/>
      <c r="D1" s="507"/>
    </row>
    <row r="2" spans="1:4" ht="41.25" customHeight="1">
      <c r="A2" s="495" t="s">
        <v>384</v>
      </c>
      <c r="B2" s="495"/>
      <c r="C2" s="496"/>
      <c r="D2" s="497" t="s">
        <v>386</v>
      </c>
    </row>
    <row r="3" spans="1:4" ht="36.75" customHeight="1">
      <c r="A3" s="508" t="s">
        <v>385</v>
      </c>
      <c r="B3" s="509" t="s">
        <v>491</v>
      </c>
      <c r="C3" s="510" t="s">
        <v>490</v>
      </c>
      <c r="D3" s="511" t="s">
        <v>383</v>
      </c>
    </row>
    <row r="4" spans="1:4" ht="26.25" customHeight="1">
      <c r="A4" s="512" t="s">
        <v>247</v>
      </c>
      <c r="B4" s="502"/>
      <c r="C4" s="503"/>
      <c r="D4" s="513" t="s">
        <v>248</v>
      </c>
    </row>
    <row r="5" spans="1:4" ht="18">
      <c r="A5" s="514" t="s">
        <v>551</v>
      </c>
      <c r="B5" s="500" t="s">
        <v>181</v>
      </c>
      <c r="C5" s="501">
        <v>11</v>
      </c>
      <c r="D5" s="515" t="s">
        <v>565</v>
      </c>
    </row>
    <row r="6" spans="1:4" ht="27.75" customHeight="1">
      <c r="A6" s="514" t="s">
        <v>552</v>
      </c>
      <c r="B6" s="500" t="s">
        <v>182</v>
      </c>
      <c r="C6" s="501">
        <v>13</v>
      </c>
      <c r="D6" s="515" t="s">
        <v>566</v>
      </c>
    </row>
    <row r="7" spans="1:4" ht="27.75" customHeight="1">
      <c r="A7" s="514" t="s">
        <v>553</v>
      </c>
      <c r="B7" s="500" t="s">
        <v>178</v>
      </c>
      <c r="C7" s="501">
        <v>15</v>
      </c>
      <c r="D7" s="515" t="s">
        <v>567</v>
      </c>
    </row>
    <row r="8" spans="1:4" ht="26.25" customHeight="1">
      <c r="A8" s="512" t="s">
        <v>109</v>
      </c>
      <c r="B8" s="502"/>
      <c r="C8" s="503"/>
      <c r="D8" s="513" t="s">
        <v>249</v>
      </c>
    </row>
    <row r="9" spans="1:4" ht="36">
      <c r="A9" s="514" t="s">
        <v>554</v>
      </c>
      <c r="B9" s="500" t="s">
        <v>179</v>
      </c>
      <c r="C9" s="501">
        <v>22</v>
      </c>
      <c r="D9" s="515" t="s">
        <v>568</v>
      </c>
    </row>
    <row r="10" spans="1:4" ht="36">
      <c r="A10" s="514" t="s">
        <v>555</v>
      </c>
      <c r="B10" s="500" t="s">
        <v>180</v>
      </c>
      <c r="C10" s="501">
        <v>24</v>
      </c>
      <c r="D10" s="515" t="s">
        <v>526</v>
      </c>
    </row>
    <row r="11" spans="1:4" ht="18">
      <c r="A11" s="514" t="s">
        <v>556</v>
      </c>
      <c r="B11" s="500" t="s">
        <v>183</v>
      </c>
      <c r="C11" s="501">
        <v>27</v>
      </c>
      <c r="D11" s="515" t="s">
        <v>569</v>
      </c>
    </row>
    <row r="12" spans="1:4" ht="18">
      <c r="A12" s="514" t="s">
        <v>557</v>
      </c>
      <c r="B12" s="500" t="s">
        <v>184</v>
      </c>
      <c r="C12" s="501">
        <v>32</v>
      </c>
      <c r="D12" s="515" t="s">
        <v>570</v>
      </c>
    </row>
    <row r="13" spans="1:4" ht="36">
      <c r="A13" s="514" t="s">
        <v>558</v>
      </c>
      <c r="B13" s="500" t="s">
        <v>185</v>
      </c>
      <c r="C13" s="501">
        <v>34</v>
      </c>
      <c r="D13" s="515" t="s">
        <v>533</v>
      </c>
    </row>
    <row r="14" spans="1:4" ht="36">
      <c r="A14" s="514" t="s">
        <v>559</v>
      </c>
      <c r="B14" s="500" t="s">
        <v>186</v>
      </c>
      <c r="C14" s="501">
        <v>36</v>
      </c>
      <c r="D14" s="515" t="s">
        <v>571</v>
      </c>
    </row>
    <row r="15" spans="1:4" ht="36">
      <c r="A15" s="516" t="s">
        <v>560</v>
      </c>
      <c r="B15" s="505" t="s">
        <v>187</v>
      </c>
      <c r="C15" s="506">
        <v>39</v>
      </c>
      <c r="D15" s="517" t="s">
        <v>572</v>
      </c>
    </row>
    <row r="16" spans="1:4" ht="27.75">
      <c r="A16" s="512" t="s">
        <v>144</v>
      </c>
      <c r="B16" s="504"/>
      <c r="C16" s="503"/>
      <c r="D16" s="513" t="s">
        <v>250</v>
      </c>
    </row>
    <row r="17" spans="1:4" ht="36">
      <c r="A17" s="514" t="s">
        <v>561</v>
      </c>
      <c r="B17" s="500" t="s">
        <v>188</v>
      </c>
      <c r="C17" s="501">
        <v>42</v>
      </c>
      <c r="D17" s="515" t="s">
        <v>573</v>
      </c>
    </row>
    <row r="18" spans="1:4" ht="22.5">
      <c r="A18" s="514" t="s">
        <v>562</v>
      </c>
      <c r="B18" s="500" t="s">
        <v>189</v>
      </c>
      <c r="C18" s="501">
        <v>44</v>
      </c>
      <c r="D18" s="515" t="s">
        <v>574</v>
      </c>
    </row>
    <row r="19" spans="1:4" ht="36">
      <c r="A19" s="514" t="s">
        <v>563</v>
      </c>
      <c r="B19" s="500" t="s">
        <v>190</v>
      </c>
      <c r="C19" s="501">
        <v>46</v>
      </c>
      <c r="D19" s="515" t="s">
        <v>576</v>
      </c>
    </row>
    <row r="20" spans="1:4" ht="33" customHeight="1">
      <c r="A20" s="514" t="s">
        <v>575</v>
      </c>
      <c r="B20" s="500" t="s">
        <v>191</v>
      </c>
      <c r="C20" s="501">
        <v>48</v>
      </c>
      <c r="D20" s="515" t="s">
        <v>577</v>
      </c>
    </row>
    <row r="21" spans="1:4" ht="22.5">
      <c r="A21" s="516" t="s">
        <v>564</v>
      </c>
      <c r="B21" s="505" t="s">
        <v>192</v>
      </c>
      <c r="C21" s="506">
        <v>50</v>
      </c>
      <c r="D21" s="517" t="s">
        <v>578</v>
      </c>
    </row>
    <row r="22" spans="1:4">
      <c r="A22" s="19"/>
      <c r="B22" s="19"/>
      <c r="C22" s="19"/>
      <c r="D22" s="112"/>
    </row>
    <row r="23" spans="1:4">
      <c r="A23" s="19"/>
      <c r="B23" s="19"/>
      <c r="C23" s="19"/>
      <c r="D23" s="19"/>
    </row>
    <row r="24" spans="1:4">
      <c r="A24" s="19"/>
      <c r="B24" s="19"/>
      <c r="C24" s="19"/>
      <c r="D24" s="19"/>
    </row>
    <row r="25" spans="1:4">
      <c r="A25" s="19"/>
      <c r="B25" s="19"/>
      <c r="C25" s="19"/>
      <c r="D25" s="19"/>
    </row>
    <row r="26" spans="1:4" ht="41.25" customHeight="1">
      <c r="A26" s="19"/>
      <c r="B26" s="19"/>
      <c r="C26" s="19"/>
      <c r="D26" s="19"/>
    </row>
    <row r="27" spans="1:4" ht="29.25" customHeight="1"/>
    <row r="29" spans="1:4" ht="30.75" customHeight="1"/>
    <row r="32" spans="1:4" ht="31.5" customHeight="1"/>
    <row r="38" spans="5:5">
      <c r="E38" s="19"/>
    </row>
    <row r="39" spans="5:5">
      <c r="E39" s="19"/>
    </row>
    <row r="40" spans="5:5">
      <c r="E40" s="19"/>
    </row>
    <row r="41" spans="5:5">
      <c r="E41" s="19"/>
    </row>
    <row r="42" spans="5:5">
      <c r="E42" s="19"/>
    </row>
  </sheetData>
  <printOptions horizontalCentered="1"/>
  <pageMargins left="0" right="0" top="0.27559055118110237" bottom="0" header="0" footer="0"/>
  <pageSetup paperSize="11" scale="86" orientation="landscape" r:id="rId1"/>
  <headerFooter>
    <oddFooter>&amp;C_&amp;P_</oddFooter>
  </headerFooter>
  <rowBreaks count="1" manualBreakCount="1">
    <brk id="1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4"/>
  <sheetViews>
    <sheetView rightToLeft="1" view="pageBreakPreview" zoomScaleNormal="100" zoomScaleSheetLayoutView="100" workbookViewId="0">
      <selection activeCell="E25" sqref="E25"/>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ht="6.75" customHeight="1">
      <c r="A1" s="592"/>
      <c r="B1" s="592"/>
      <c r="C1" s="592"/>
      <c r="D1" s="592"/>
      <c r="E1" s="592"/>
      <c r="F1" s="592"/>
      <c r="G1" s="592"/>
      <c r="H1" s="592"/>
      <c r="I1" s="592"/>
      <c r="J1" s="592"/>
      <c r="K1" s="592"/>
    </row>
    <row r="2" spans="1:12">
      <c r="A2" s="19"/>
      <c r="B2" s="19"/>
      <c r="C2" s="19"/>
      <c r="D2" s="19"/>
      <c r="E2" s="19"/>
      <c r="F2" s="19"/>
      <c r="G2" s="19"/>
      <c r="H2" s="19"/>
      <c r="I2" s="19"/>
      <c r="J2" s="19"/>
      <c r="K2" s="19"/>
    </row>
    <row r="3" spans="1:12">
      <c r="A3" s="19"/>
      <c r="B3" s="19"/>
      <c r="C3" s="19"/>
      <c r="D3" s="19"/>
      <c r="E3" s="19"/>
      <c r="F3" s="19"/>
      <c r="G3" s="19"/>
      <c r="H3" s="19"/>
      <c r="I3" s="19"/>
      <c r="J3" s="19"/>
      <c r="K3" s="19"/>
    </row>
    <row r="4" spans="1:12" ht="41.25" customHeight="1">
      <c r="A4" s="588" t="s">
        <v>222</v>
      </c>
      <c r="B4" s="588"/>
      <c r="C4" s="588"/>
      <c r="D4" s="588"/>
      <c r="E4" s="588"/>
      <c r="F4" s="495"/>
      <c r="G4" s="593" t="s">
        <v>236</v>
      </c>
      <c r="H4" s="593"/>
      <c r="I4" s="593"/>
      <c r="J4" s="593"/>
      <c r="K4" s="593"/>
    </row>
    <row r="5" spans="1:12" ht="70.5" customHeight="1">
      <c r="A5" s="586" t="s">
        <v>579</v>
      </c>
      <c r="B5" s="586"/>
      <c r="C5" s="586"/>
      <c r="D5" s="586"/>
      <c r="E5" s="586"/>
      <c r="F5" s="373"/>
      <c r="G5" s="594" t="s">
        <v>581</v>
      </c>
      <c r="H5" s="594"/>
      <c r="I5" s="594"/>
      <c r="J5" s="594"/>
      <c r="K5" s="594"/>
    </row>
    <row r="6" spans="1:12">
      <c r="A6" s="374"/>
      <c r="B6" s="374"/>
      <c r="C6" s="374"/>
      <c r="D6" s="374"/>
      <c r="E6" s="374"/>
      <c r="F6" s="374"/>
      <c r="G6" s="375"/>
      <c r="H6" s="375"/>
      <c r="I6" s="375"/>
      <c r="J6" s="375"/>
      <c r="K6" s="375"/>
    </row>
    <row r="7" spans="1:12" ht="51" customHeight="1">
      <c r="A7" s="586" t="s">
        <v>580</v>
      </c>
      <c r="B7" s="586"/>
      <c r="C7" s="586"/>
      <c r="D7" s="586"/>
      <c r="E7" s="586"/>
      <c r="F7" s="373"/>
      <c r="G7" s="594" t="s">
        <v>582</v>
      </c>
      <c r="H7" s="594"/>
      <c r="I7" s="594"/>
      <c r="J7" s="594"/>
      <c r="K7" s="594"/>
    </row>
    <row r="8" spans="1:12">
      <c r="A8" s="19"/>
      <c r="B8" s="19"/>
      <c r="C8" s="19"/>
      <c r="D8" s="19"/>
      <c r="E8" s="19"/>
      <c r="F8" s="19"/>
      <c r="G8" s="376"/>
      <c r="H8" s="376"/>
      <c r="I8" s="376"/>
      <c r="J8" s="376"/>
      <c r="K8" s="376"/>
    </row>
    <row r="9" spans="1:12" ht="18.75">
      <c r="A9" s="586"/>
      <c r="B9" s="586"/>
      <c r="C9" s="586"/>
      <c r="D9" s="586"/>
      <c r="E9" s="586"/>
      <c r="F9" s="373"/>
      <c r="G9" s="591"/>
      <c r="H9" s="591"/>
      <c r="I9" s="591"/>
      <c r="J9" s="591"/>
      <c r="K9" s="591"/>
    </row>
    <row r="10" spans="1:12" ht="18.75">
      <c r="A10" s="586"/>
      <c r="B10" s="586"/>
      <c r="C10" s="586"/>
      <c r="D10" s="586"/>
      <c r="E10" s="586"/>
      <c r="F10" s="373"/>
      <c r="G10" s="591"/>
      <c r="H10" s="591"/>
      <c r="I10" s="591"/>
      <c r="J10" s="591"/>
      <c r="K10" s="591"/>
    </row>
    <row r="11" spans="1:12">
      <c r="A11" s="19"/>
      <c r="B11" s="19"/>
      <c r="C11" s="19"/>
      <c r="D11" s="19"/>
      <c r="E11" s="19"/>
      <c r="F11" s="19"/>
      <c r="G11" s="19"/>
      <c r="H11" s="19"/>
      <c r="I11" s="19"/>
      <c r="J11" s="19"/>
      <c r="K11" s="19"/>
    </row>
    <row r="12" spans="1:12" ht="18">
      <c r="A12" s="378"/>
      <c r="B12" s="19"/>
      <c r="C12" s="379"/>
      <c r="D12" s="19"/>
      <c r="E12" s="19"/>
      <c r="F12" s="19"/>
      <c r="G12" s="19"/>
      <c r="H12" s="19"/>
      <c r="I12" s="19"/>
      <c r="J12" s="19"/>
      <c r="K12" s="19"/>
    </row>
    <row r="13" spans="1:12" ht="18">
      <c r="A13" s="380"/>
      <c r="B13" s="19"/>
      <c r="C13" s="381"/>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2" orientation="landscape" r:id="rId1"/>
  <headerFooter>
    <oddFooter>&amp;C_&amp;P_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1"/>
  <sheetViews>
    <sheetView rightToLeft="1" view="pageBreakPreview" zoomScaleNormal="100" zoomScaleSheetLayoutView="100" workbookViewId="0">
      <selection activeCell="G13" sqref="G13"/>
    </sheetView>
  </sheetViews>
  <sheetFormatPr defaultRowHeight="24.95" customHeight="1"/>
  <cols>
    <col min="1" max="1" width="12.85546875" style="60" customWidth="1"/>
    <col min="2" max="2" width="11.28515625" style="60" bestFit="1" customWidth="1"/>
    <col min="3" max="3" width="9.140625" style="60" customWidth="1"/>
    <col min="4" max="5" width="11" style="60" bestFit="1" customWidth="1"/>
    <col min="6" max="6" width="9" style="60" customWidth="1"/>
    <col min="7" max="8" width="10.5703125" style="60" bestFit="1" customWidth="1"/>
    <col min="9" max="9" width="9.140625" style="60" customWidth="1"/>
    <col min="10" max="10" width="11" style="60" bestFit="1" customWidth="1"/>
    <col min="11" max="11" width="13.5703125" style="60" customWidth="1"/>
    <col min="12" max="252" width="9.140625" style="60"/>
    <col min="253" max="253" width="20.7109375" style="60" customWidth="1"/>
    <col min="254" max="256" width="9.7109375" style="60" customWidth="1"/>
    <col min="257" max="257" width="12" style="60" bestFit="1" customWidth="1"/>
    <col min="258" max="258" width="10.42578125" style="60" bestFit="1" customWidth="1"/>
    <col min="259" max="260" width="12" style="60" bestFit="1" customWidth="1"/>
    <col min="261" max="261" width="10.42578125" style="60" bestFit="1" customWidth="1"/>
    <col min="262" max="262" width="12" style="60" bestFit="1" customWidth="1"/>
    <col min="263" max="263" width="20.7109375" style="60" customWidth="1"/>
    <col min="264" max="508" width="9.140625" style="60"/>
    <col min="509" max="509" width="20.7109375" style="60" customWidth="1"/>
    <col min="510" max="512" width="9.7109375" style="60" customWidth="1"/>
    <col min="513" max="513" width="12" style="60" bestFit="1" customWidth="1"/>
    <col min="514" max="514" width="10.42578125" style="60" bestFit="1" customWidth="1"/>
    <col min="515" max="516" width="12" style="60" bestFit="1" customWidth="1"/>
    <col min="517" max="517" width="10.42578125" style="60" bestFit="1" customWidth="1"/>
    <col min="518" max="518" width="12" style="60" bestFit="1" customWidth="1"/>
    <col min="519" max="519" width="20.7109375" style="60" customWidth="1"/>
    <col min="520" max="764" width="9.140625" style="60"/>
    <col min="765" max="765" width="20.7109375" style="60" customWidth="1"/>
    <col min="766" max="768" width="9.7109375" style="60" customWidth="1"/>
    <col min="769" max="769" width="12" style="60" bestFit="1" customWidth="1"/>
    <col min="770" max="770" width="10.42578125" style="60" bestFit="1" customWidth="1"/>
    <col min="771" max="772" width="12" style="60" bestFit="1" customWidth="1"/>
    <col min="773" max="773" width="10.42578125" style="60" bestFit="1" customWidth="1"/>
    <col min="774" max="774" width="12" style="60" bestFit="1" customWidth="1"/>
    <col min="775" max="775" width="20.7109375" style="60" customWidth="1"/>
    <col min="776" max="1020" width="9.140625" style="60"/>
    <col min="1021" max="1021" width="20.7109375" style="60" customWidth="1"/>
    <col min="1022" max="1024" width="9.7109375" style="60" customWidth="1"/>
    <col min="1025" max="1025" width="12" style="60" bestFit="1" customWidth="1"/>
    <col min="1026" max="1026" width="10.42578125" style="60" bestFit="1" customWidth="1"/>
    <col min="1027" max="1028" width="12" style="60" bestFit="1" customWidth="1"/>
    <col min="1029" max="1029" width="10.42578125" style="60" bestFit="1" customWidth="1"/>
    <col min="1030" max="1030" width="12" style="60" bestFit="1" customWidth="1"/>
    <col min="1031" max="1031" width="20.7109375" style="60" customWidth="1"/>
    <col min="1032" max="1276" width="9.140625" style="60"/>
    <col min="1277" max="1277" width="20.7109375" style="60" customWidth="1"/>
    <col min="1278" max="1280" width="9.7109375" style="60" customWidth="1"/>
    <col min="1281" max="1281" width="12" style="60" bestFit="1" customWidth="1"/>
    <col min="1282" max="1282" width="10.42578125" style="60" bestFit="1" customWidth="1"/>
    <col min="1283" max="1284" width="12" style="60" bestFit="1" customWidth="1"/>
    <col min="1285" max="1285" width="10.42578125" style="60" bestFit="1" customWidth="1"/>
    <col min="1286" max="1286" width="12" style="60" bestFit="1" customWidth="1"/>
    <col min="1287" max="1287" width="20.7109375" style="60" customWidth="1"/>
    <col min="1288" max="1532" width="9.140625" style="60"/>
    <col min="1533" max="1533" width="20.7109375" style="60" customWidth="1"/>
    <col min="1534" max="1536" width="9.7109375" style="60" customWidth="1"/>
    <col min="1537" max="1537" width="12" style="60" bestFit="1" customWidth="1"/>
    <col min="1538" max="1538" width="10.42578125" style="60" bestFit="1" customWidth="1"/>
    <col min="1539" max="1540" width="12" style="60" bestFit="1" customWidth="1"/>
    <col min="1541" max="1541" width="10.42578125" style="60" bestFit="1" customWidth="1"/>
    <col min="1542" max="1542" width="12" style="60" bestFit="1" customWidth="1"/>
    <col min="1543" max="1543" width="20.7109375" style="60" customWidth="1"/>
    <col min="1544" max="1788" width="9.140625" style="60"/>
    <col min="1789" max="1789" width="20.7109375" style="60" customWidth="1"/>
    <col min="1790" max="1792" width="9.7109375" style="60" customWidth="1"/>
    <col min="1793" max="1793" width="12" style="60" bestFit="1" customWidth="1"/>
    <col min="1794" max="1794" width="10.42578125" style="60" bestFit="1" customWidth="1"/>
    <col min="1795" max="1796" width="12" style="60" bestFit="1" customWidth="1"/>
    <col min="1797" max="1797" width="10.42578125" style="60" bestFit="1" customWidth="1"/>
    <col min="1798" max="1798" width="12" style="60" bestFit="1" customWidth="1"/>
    <col min="1799" max="1799" width="20.7109375" style="60" customWidth="1"/>
    <col min="1800" max="2044" width="9.140625" style="60"/>
    <col min="2045" max="2045" width="20.7109375" style="60" customWidth="1"/>
    <col min="2046" max="2048" width="9.7109375" style="60" customWidth="1"/>
    <col min="2049" max="2049" width="12" style="60" bestFit="1" customWidth="1"/>
    <col min="2050" max="2050" width="10.42578125" style="60" bestFit="1" customWidth="1"/>
    <col min="2051" max="2052" width="12" style="60" bestFit="1" customWidth="1"/>
    <col min="2053" max="2053" width="10.42578125" style="60" bestFit="1" customWidth="1"/>
    <col min="2054" max="2054" width="12" style="60" bestFit="1" customWidth="1"/>
    <col min="2055" max="2055" width="20.7109375" style="60" customWidth="1"/>
    <col min="2056" max="2300" width="9.140625" style="60"/>
    <col min="2301" max="2301" width="20.7109375" style="60" customWidth="1"/>
    <col min="2302" max="2304" width="9.7109375" style="60" customWidth="1"/>
    <col min="2305" max="2305" width="12" style="60" bestFit="1" customWidth="1"/>
    <col min="2306" max="2306" width="10.42578125" style="60" bestFit="1" customWidth="1"/>
    <col min="2307" max="2308" width="12" style="60" bestFit="1" customWidth="1"/>
    <col min="2309" max="2309" width="10.42578125" style="60" bestFit="1" customWidth="1"/>
    <col min="2310" max="2310" width="12" style="60" bestFit="1" customWidth="1"/>
    <col min="2311" max="2311" width="20.7109375" style="60" customWidth="1"/>
    <col min="2312" max="2556" width="9.140625" style="60"/>
    <col min="2557" max="2557" width="20.7109375" style="60" customWidth="1"/>
    <col min="2558" max="2560" width="9.7109375" style="60" customWidth="1"/>
    <col min="2561" max="2561" width="12" style="60" bestFit="1" customWidth="1"/>
    <col min="2562" max="2562" width="10.42578125" style="60" bestFit="1" customWidth="1"/>
    <col min="2563" max="2564" width="12" style="60" bestFit="1" customWidth="1"/>
    <col min="2565" max="2565" width="10.42578125" style="60" bestFit="1" customWidth="1"/>
    <col min="2566" max="2566" width="12" style="60" bestFit="1" customWidth="1"/>
    <col min="2567" max="2567" width="20.7109375" style="60" customWidth="1"/>
    <col min="2568" max="2812" width="9.140625" style="60"/>
    <col min="2813" max="2813" width="20.7109375" style="60" customWidth="1"/>
    <col min="2814" max="2816" width="9.7109375" style="60" customWidth="1"/>
    <col min="2817" max="2817" width="12" style="60" bestFit="1" customWidth="1"/>
    <col min="2818" max="2818" width="10.42578125" style="60" bestFit="1" customWidth="1"/>
    <col min="2819" max="2820" width="12" style="60" bestFit="1" customWidth="1"/>
    <col min="2821" max="2821" width="10.42578125" style="60" bestFit="1" customWidth="1"/>
    <col min="2822" max="2822" width="12" style="60" bestFit="1" customWidth="1"/>
    <col min="2823" max="2823" width="20.7109375" style="60" customWidth="1"/>
    <col min="2824" max="3068" width="9.140625" style="60"/>
    <col min="3069" max="3069" width="20.7109375" style="60" customWidth="1"/>
    <col min="3070" max="3072" width="9.7109375" style="60" customWidth="1"/>
    <col min="3073" max="3073" width="12" style="60" bestFit="1" customWidth="1"/>
    <col min="3074" max="3074" width="10.42578125" style="60" bestFit="1" customWidth="1"/>
    <col min="3075" max="3076" width="12" style="60" bestFit="1" customWidth="1"/>
    <col min="3077" max="3077" width="10.42578125" style="60" bestFit="1" customWidth="1"/>
    <col min="3078" max="3078" width="12" style="60" bestFit="1" customWidth="1"/>
    <col min="3079" max="3079" width="20.7109375" style="60" customWidth="1"/>
    <col min="3080" max="3324" width="9.140625" style="60"/>
    <col min="3325" max="3325" width="20.7109375" style="60" customWidth="1"/>
    <col min="3326" max="3328" width="9.7109375" style="60" customWidth="1"/>
    <col min="3329" max="3329" width="12" style="60" bestFit="1" customWidth="1"/>
    <col min="3330" max="3330" width="10.42578125" style="60" bestFit="1" customWidth="1"/>
    <col min="3331" max="3332" width="12" style="60" bestFit="1" customWidth="1"/>
    <col min="3333" max="3333" width="10.42578125" style="60" bestFit="1" customWidth="1"/>
    <col min="3334" max="3334" width="12" style="60" bestFit="1" customWidth="1"/>
    <col min="3335" max="3335" width="20.7109375" style="60" customWidth="1"/>
    <col min="3336" max="3580" width="9.140625" style="60"/>
    <col min="3581" max="3581" width="20.7109375" style="60" customWidth="1"/>
    <col min="3582" max="3584" width="9.7109375" style="60" customWidth="1"/>
    <col min="3585" max="3585" width="12" style="60" bestFit="1" customWidth="1"/>
    <col min="3586" max="3586" width="10.42578125" style="60" bestFit="1" customWidth="1"/>
    <col min="3587" max="3588" width="12" style="60" bestFit="1" customWidth="1"/>
    <col min="3589" max="3589" width="10.42578125" style="60" bestFit="1" customWidth="1"/>
    <col min="3590" max="3590" width="12" style="60" bestFit="1" customWidth="1"/>
    <col min="3591" max="3591" width="20.7109375" style="60" customWidth="1"/>
    <col min="3592" max="3836" width="9.140625" style="60"/>
    <col min="3837" max="3837" width="20.7109375" style="60" customWidth="1"/>
    <col min="3838" max="3840" width="9.7109375" style="60" customWidth="1"/>
    <col min="3841" max="3841" width="12" style="60" bestFit="1" customWidth="1"/>
    <col min="3842" max="3842" width="10.42578125" style="60" bestFit="1" customWidth="1"/>
    <col min="3843" max="3844" width="12" style="60" bestFit="1" customWidth="1"/>
    <col min="3845" max="3845" width="10.42578125" style="60" bestFit="1" customWidth="1"/>
    <col min="3846" max="3846" width="12" style="60" bestFit="1" customWidth="1"/>
    <col min="3847" max="3847" width="20.7109375" style="60" customWidth="1"/>
    <col min="3848" max="4092" width="9.140625" style="60"/>
    <col min="4093" max="4093" width="20.7109375" style="60" customWidth="1"/>
    <col min="4094" max="4096" width="9.7109375" style="60" customWidth="1"/>
    <col min="4097" max="4097" width="12" style="60" bestFit="1" customWidth="1"/>
    <col min="4098" max="4098" width="10.42578125" style="60" bestFit="1" customWidth="1"/>
    <col min="4099" max="4100" width="12" style="60" bestFit="1" customWidth="1"/>
    <col min="4101" max="4101" width="10.42578125" style="60" bestFit="1" customWidth="1"/>
    <col min="4102" max="4102" width="12" style="60" bestFit="1" customWidth="1"/>
    <col min="4103" max="4103" width="20.7109375" style="60" customWidth="1"/>
    <col min="4104" max="4348" width="9.140625" style="60"/>
    <col min="4349" max="4349" width="20.7109375" style="60" customWidth="1"/>
    <col min="4350" max="4352" width="9.7109375" style="60" customWidth="1"/>
    <col min="4353" max="4353" width="12" style="60" bestFit="1" customWidth="1"/>
    <col min="4354" max="4354" width="10.42578125" style="60" bestFit="1" customWidth="1"/>
    <col min="4355" max="4356" width="12" style="60" bestFit="1" customWidth="1"/>
    <col min="4357" max="4357" width="10.42578125" style="60" bestFit="1" customWidth="1"/>
    <col min="4358" max="4358" width="12" style="60" bestFit="1" customWidth="1"/>
    <col min="4359" max="4359" width="20.7109375" style="60" customWidth="1"/>
    <col min="4360" max="4604" width="9.140625" style="60"/>
    <col min="4605" max="4605" width="20.7109375" style="60" customWidth="1"/>
    <col min="4606" max="4608" width="9.7109375" style="60" customWidth="1"/>
    <col min="4609" max="4609" width="12" style="60" bestFit="1" customWidth="1"/>
    <col min="4610" max="4610" width="10.42578125" style="60" bestFit="1" customWidth="1"/>
    <col min="4611" max="4612" width="12" style="60" bestFit="1" customWidth="1"/>
    <col min="4613" max="4613" width="10.42578125" style="60" bestFit="1" customWidth="1"/>
    <col min="4614" max="4614" width="12" style="60" bestFit="1" customWidth="1"/>
    <col min="4615" max="4615" width="20.7109375" style="60" customWidth="1"/>
    <col min="4616" max="4860" width="9.140625" style="60"/>
    <col min="4861" max="4861" width="20.7109375" style="60" customWidth="1"/>
    <col min="4862" max="4864" width="9.7109375" style="60" customWidth="1"/>
    <col min="4865" max="4865" width="12" style="60" bestFit="1" customWidth="1"/>
    <col min="4866" max="4866" width="10.42578125" style="60" bestFit="1" customWidth="1"/>
    <col min="4867" max="4868" width="12" style="60" bestFit="1" customWidth="1"/>
    <col min="4869" max="4869" width="10.42578125" style="60" bestFit="1" customWidth="1"/>
    <col min="4870" max="4870" width="12" style="60" bestFit="1" customWidth="1"/>
    <col min="4871" max="4871" width="20.7109375" style="60" customWidth="1"/>
    <col min="4872" max="5116" width="9.140625" style="60"/>
    <col min="5117" max="5117" width="20.7109375" style="60" customWidth="1"/>
    <col min="5118" max="5120" width="9.7109375" style="60" customWidth="1"/>
    <col min="5121" max="5121" width="12" style="60" bestFit="1" customWidth="1"/>
    <col min="5122" max="5122" width="10.42578125" style="60" bestFit="1" customWidth="1"/>
    <col min="5123" max="5124" width="12" style="60" bestFit="1" customWidth="1"/>
    <col min="5125" max="5125" width="10.42578125" style="60" bestFit="1" customWidth="1"/>
    <col min="5126" max="5126" width="12" style="60" bestFit="1" customWidth="1"/>
    <col min="5127" max="5127" width="20.7109375" style="60" customWidth="1"/>
    <col min="5128" max="5372" width="9.140625" style="60"/>
    <col min="5373" max="5373" width="20.7109375" style="60" customWidth="1"/>
    <col min="5374" max="5376" width="9.7109375" style="60" customWidth="1"/>
    <col min="5377" max="5377" width="12" style="60" bestFit="1" customWidth="1"/>
    <col min="5378" max="5378" width="10.42578125" style="60" bestFit="1" customWidth="1"/>
    <col min="5379" max="5380" width="12" style="60" bestFit="1" customWidth="1"/>
    <col min="5381" max="5381" width="10.42578125" style="60" bestFit="1" customWidth="1"/>
    <col min="5382" max="5382" width="12" style="60" bestFit="1" customWidth="1"/>
    <col min="5383" max="5383" width="20.7109375" style="60" customWidth="1"/>
    <col min="5384" max="5628" width="9.140625" style="60"/>
    <col min="5629" max="5629" width="20.7109375" style="60" customWidth="1"/>
    <col min="5630" max="5632" width="9.7109375" style="60" customWidth="1"/>
    <col min="5633" max="5633" width="12" style="60" bestFit="1" customWidth="1"/>
    <col min="5634" max="5634" width="10.42578125" style="60" bestFit="1" customWidth="1"/>
    <col min="5635" max="5636" width="12" style="60" bestFit="1" customWidth="1"/>
    <col min="5637" max="5637" width="10.42578125" style="60" bestFit="1" customWidth="1"/>
    <col min="5638" max="5638" width="12" style="60" bestFit="1" customWidth="1"/>
    <col min="5639" max="5639" width="20.7109375" style="60" customWidth="1"/>
    <col min="5640" max="5884" width="9.140625" style="60"/>
    <col min="5885" max="5885" width="20.7109375" style="60" customWidth="1"/>
    <col min="5886" max="5888" width="9.7109375" style="60" customWidth="1"/>
    <col min="5889" max="5889" width="12" style="60" bestFit="1" customWidth="1"/>
    <col min="5890" max="5890" width="10.42578125" style="60" bestFit="1" customWidth="1"/>
    <col min="5891" max="5892" width="12" style="60" bestFit="1" customWidth="1"/>
    <col min="5893" max="5893" width="10.42578125" style="60" bestFit="1" customWidth="1"/>
    <col min="5894" max="5894" width="12" style="60" bestFit="1" customWidth="1"/>
    <col min="5895" max="5895" width="20.7109375" style="60" customWidth="1"/>
    <col min="5896" max="6140" width="9.140625" style="60"/>
    <col min="6141" max="6141" width="20.7109375" style="60" customWidth="1"/>
    <col min="6142" max="6144" width="9.7109375" style="60" customWidth="1"/>
    <col min="6145" max="6145" width="12" style="60" bestFit="1" customWidth="1"/>
    <col min="6146" max="6146" width="10.42578125" style="60" bestFit="1" customWidth="1"/>
    <col min="6147" max="6148" width="12" style="60" bestFit="1" customWidth="1"/>
    <col min="6149" max="6149" width="10.42578125" style="60" bestFit="1" customWidth="1"/>
    <col min="6150" max="6150" width="12" style="60" bestFit="1" customWidth="1"/>
    <col min="6151" max="6151" width="20.7109375" style="60" customWidth="1"/>
    <col min="6152" max="6396" width="9.140625" style="60"/>
    <col min="6397" max="6397" width="20.7109375" style="60" customWidth="1"/>
    <col min="6398" max="6400" width="9.7109375" style="60" customWidth="1"/>
    <col min="6401" max="6401" width="12" style="60" bestFit="1" customWidth="1"/>
    <col min="6402" max="6402" width="10.42578125" style="60" bestFit="1" customWidth="1"/>
    <col min="6403" max="6404" width="12" style="60" bestFit="1" customWidth="1"/>
    <col min="6405" max="6405" width="10.42578125" style="60" bestFit="1" customWidth="1"/>
    <col min="6406" max="6406" width="12" style="60" bestFit="1" customWidth="1"/>
    <col min="6407" max="6407" width="20.7109375" style="60" customWidth="1"/>
    <col min="6408" max="6652" width="9.140625" style="60"/>
    <col min="6653" max="6653" width="20.7109375" style="60" customWidth="1"/>
    <col min="6654" max="6656" width="9.7109375" style="60" customWidth="1"/>
    <col min="6657" max="6657" width="12" style="60" bestFit="1" customWidth="1"/>
    <col min="6658" max="6658" width="10.42578125" style="60" bestFit="1" customWidth="1"/>
    <col min="6659" max="6660" width="12" style="60" bestFit="1" customWidth="1"/>
    <col min="6661" max="6661" width="10.42578125" style="60" bestFit="1" customWidth="1"/>
    <col min="6662" max="6662" width="12" style="60" bestFit="1" customWidth="1"/>
    <col min="6663" max="6663" width="20.7109375" style="60" customWidth="1"/>
    <col min="6664" max="6908" width="9.140625" style="60"/>
    <col min="6909" max="6909" width="20.7109375" style="60" customWidth="1"/>
    <col min="6910" max="6912" width="9.7109375" style="60" customWidth="1"/>
    <col min="6913" max="6913" width="12" style="60" bestFit="1" customWidth="1"/>
    <col min="6914" max="6914" width="10.42578125" style="60" bestFit="1" customWidth="1"/>
    <col min="6915" max="6916" width="12" style="60" bestFit="1" customWidth="1"/>
    <col min="6917" max="6917" width="10.42578125" style="60" bestFit="1" customWidth="1"/>
    <col min="6918" max="6918" width="12" style="60" bestFit="1" customWidth="1"/>
    <col min="6919" max="6919" width="20.7109375" style="60" customWidth="1"/>
    <col min="6920" max="7164" width="9.140625" style="60"/>
    <col min="7165" max="7165" width="20.7109375" style="60" customWidth="1"/>
    <col min="7166" max="7168" width="9.7109375" style="60" customWidth="1"/>
    <col min="7169" max="7169" width="12" style="60" bestFit="1" customWidth="1"/>
    <col min="7170" max="7170" width="10.42578125" style="60" bestFit="1" customWidth="1"/>
    <col min="7171" max="7172" width="12" style="60" bestFit="1" customWidth="1"/>
    <col min="7173" max="7173" width="10.42578125" style="60" bestFit="1" customWidth="1"/>
    <col min="7174" max="7174" width="12" style="60" bestFit="1" customWidth="1"/>
    <col min="7175" max="7175" width="20.7109375" style="60" customWidth="1"/>
    <col min="7176" max="7420" width="9.140625" style="60"/>
    <col min="7421" max="7421" width="20.7109375" style="60" customWidth="1"/>
    <col min="7422" max="7424" width="9.7109375" style="60" customWidth="1"/>
    <col min="7425" max="7425" width="12" style="60" bestFit="1" customWidth="1"/>
    <col min="7426" max="7426" width="10.42578125" style="60" bestFit="1" customWidth="1"/>
    <col min="7427" max="7428" width="12" style="60" bestFit="1" customWidth="1"/>
    <col min="7429" max="7429" width="10.42578125" style="60" bestFit="1" customWidth="1"/>
    <col min="7430" max="7430" width="12" style="60" bestFit="1" customWidth="1"/>
    <col min="7431" max="7431" width="20.7109375" style="60" customWidth="1"/>
    <col min="7432" max="7676" width="9.140625" style="60"/>
    <col min="7677" max="7677" width="20.7109375" style="60" customWidth="1"/>
    <col min="7678" max="7680" width="9.7109375" style="60" customWidth="1"/>
    <col min="7681" max="7681" width="12" style="60" bestFit="1" customWidth="1"/>
    <col min="7682" max="7682" width="10.42578125" style="60" bestFit="1" customWidth="1"/>
    <col min="7683" max="7684" width="12" style="60" bestFit="1" customWidth="1"/>
    <col min="7685" max="7685" width="10.42578125" style="60" bestFit="1" customWidth="1"/>
    <col min="7686" max="7686" width="12" style="60" bestFit="1" customWidth="1"/>
    <col min="7687" max="7687" width="20.7109375" style="60" customWidth="1"/>
    <col min="7688" max="7932" width="9.140625" style="60"/>
    <col min="7933" max="7933" width="20.7109375" style="60" customWidth="1"/>
    <col min="7934" max="7936" width="9.7109375" style="60" customWidth="1"/>
    <col min="7937" max="7937" width="12" style="60" bestFit="1" customWidth="1"/>
    <col min="7938" max="7938" width="10.42578125" style="60" bestFit="1" customWidth="1"/>
    <col min="7939" max="7940" width="12" style="60" bestFit="1" customWidth="1"/>
    <col min="7941" max="7941" width="10.42578125" style="60" bestFit="1" customWidth="1"/>
    <col min="7942" max="7942" width="12" style="60" bestFit="1" customWidth="1"/>
    <col min="7943" max="7943" width="20.7109375" style="60" customWidth="1"/>
    <col min="7944" max="8188" width="9.140625" style="60"/>
    <col min="8189" max="8189" width="20.7109375" style="60" customWidth="1"/>
    <col min="8190" max="8192" width="9.7109375" style="60" customWidth="1"/>
    <col min="8193" max="8193" width="12" style="60" bestFit="1" customWidth="1"/>
    <col min="8194" max="8194" width="10.42578125" style="60" bestFit="1" customWidth="1"/>
    <col min="8195" max="8196" width="12" style="60" bestFit="1" customWidth="1"/>
    <col min="8197" max="8197" width="10.42578125" style="60" bestFit="1" customWidth="1"/>
    <col min="8198" max="8198" width="12" style="60" bestFit="1" customWidth="1"/>
    <col min="8199" max="8199" width="20.7109375" style="60" customWidth="1"/>
    <col min="8200" max="8444" width="9.140625" style="60"/>
    <col min="8445" max="8445" width="20.7109375" style="60" customWidth="1"/>
    <col min="8446" max="8448" width="9.7109375" style="60" customWidth="1"/>
    <col min="8449" max="8449" width="12" style="60" bestFit="1" customWidth="1"/>
    <col min="8450" max="8450" width="10.42578125" style="60" bestFit="1" customWidth="1"/>
    <col min="8451" max="8452" width="12" style="60" bestFit="1" customWidth="1"/>
    <col min="8453" max="8453" width="10.42578125" style="60" bestFit="1" customWidth="1"/>
    <col min="8454" max="8454" width="12" style="60" bestFit="1" customWidth="1"/>
    <col min="8455" max="8455" width="20.7109375" style="60" customWidth="1"/>
    <col min="8456" max="8700" width="9.140625" style="60"/>
    <col min="8701" max="8701" width="20.7109375" style="60" customWidth="1"/>
    <col min="8702" max="8704" width="9.7109375" style="60" customWidth="1"/>
    <col min="8705" max="8705" width="12" style="60" bestFit="1" customWidth="1"/>
    <col min="8706" max="8706" width="10.42578125" style="60" bestFit="1" customWidth="1"/>
    <col min="8707" max="8708" width="12" style="60" bestFit="1" customWidth="1"/>
    <col min="8709" max="8709" width="10.42578125" style="60" bestFit="1" customWidth="1"/>
    <col min="8710" max="8710" width="12" style="60" bestFit="1" customWidth="1"/>
    <col min="8711" max="8711" width="20.7109375" style="60" customWidth="1"/>
    <col min="8712" max="8956" width="9.140625" style="60"/>
    <col min="8957" max="8957" width="20.7109375" style="60" customWidth="1"/>
    <col min="8958" max="8960" width="9.7109375" style="60" customWidth="1"/>
    <col min="8961" max="8961" width="12" style="60" bestFit="1" customWidth="1"/>
    <col min="8962" max="8962" width="10.42578125" style="60" bestFit="1" customWidth="1"/>
    <col min="8963" max="8964" width="12" style="60" bestFit="1" customWidth="1"/>
    <col min="8965" max="8965" width="10.42578125" style="60" bestFit="1" customWidth="1"/>
    <col min="8966" max="8966" width="12" style="60" bestFit="1" customWidth="1"/>
    <col min="8967" max="8967" width="20.7109375" style="60" customWidth="1"/>
    <col min="8968" max="9212" width="9.140625" style="60"/>
    <col min="9213" max="9213" width="20.7109375" style="60" customWidth="1"/>
    <col min="9214" max="9216" width="9.7109375" style="60" customWidth="1"/>
    <col min="9217" max="9217" width="12" style="60" bestFit="1" customWidth="1"/>
    <col min="9218" max="9218" width="10.42578125" style="60" bestFit="1" customWidth="1"/>
    <col min="9219" max="9220" width="12" style="60" bestFit="1" customWidth="1"/>
    <col min="9221" max="9221" width="10.42578125" style="60" bestFit="1" customWidth="1"/>
    <col min="9222" max="9222" width="12" style="60" bestFit="1" customWidth="1"/>
    <col min="9223" max="9223" width="20.7109375" style="60" customWidth="1"/>
    <col min="9224" max="9468" width="9.140625" style="60"/>
    <col min="9469" max="9469" width="20.7109375" style="60" customWidth="1"/>
    <col min="9470" max="9472" width="9.7109375" style="60" customWidth="1"/>
    <col min="9473" max="9473" width="12" style="60" bestFit="1" customWidth="1"/>
    <col min="9474" max="9474" width="10.42578125" style="60" bestFit="1" customWidth="1"/>
    <col min="9475" max="9476" width="12" style="60" bestFit="1" customWidth="1"/>
    <col min="9477" max="9477" width="10.42578125" style="60" bestFit="1" customWidth="1"/>
    <col min="9478" max="9478" width="12" style="60" bestFit="1" customWidth="1"/>
    <col min="9479" max="9479" width="20.7109375" style="60" customWidth="1"/>
    <col min="9480" max="9724" width="9.140625" style="60"/>
    <col min="9725" max="9725" width="20.7109375" style="60" customWidth="1"/>
    <col min="9726" max="9728" width="9.7109375" style="60" customWidth="1"/>
    <col min="9729" max="9729" width="12" style="60" bestFit="1" customWidth="1"/>
    <col min="9730" max="9730" width="10.42578125" style="60" bestFit="1" customWidth="1"/>
    <col min="9731" max="9732" width="12" style="60" bestFit="1" customWidth="1"/>
    <col min="9733" max="9733" width="10.42578125" style="60" bestFit="1" customWidth="1"/>
    <col min="9734" max="9734" width="12" style="60" bestFit="1" customWidth="1"/>
    <col min="9735" max="9735" width="20.7109375" style="60" customWidth="1"/>
    <col min="9736" max="9980" width="9.140625" style="60"/>
    <col min="9981" max="9981" width="20.7109375" style="60" customWidth="1"/>
    <col min="9982" max="9984" width="9.7109375" style="60" customWidth="1"/>
    <col min="9985" max="9985" width="12" style="60" bestFit="1" customWidth="1"/>
    <col min="9986" max="9986" width="10.42578125" style="60" bestFit="1" customWidth="1"/>
    <col min="9987" max="9988" width="12" style="60" bestFit="1" customWidth="1"/>
    <col min="9989" max="9989" width="10.42578125" style="60" bestFit="1" customWidth="1"/>
    <col min="9990" max="9990" width="12" style="60" bestFit="1" customWidth="1"/>
    <col min="9991" max="9991" width="20.7109375" style="60" customWidth="1"/>
    <col min="9992" max="10236" width="9.140625" style="60"/>
    <col min="10237" max="10237" width="20.7109375" style="60" customWidth="1"/>
    <col min="10238" max="10240" width="9.7109375" style="60" customWidth="1"/>
    <col min="10241" max="10241" width="12" style="60" bestFit="1" customWidth="1"/>
    <col min="10242" max="10242" width="10.42578125" style="60" bestFit="1" customWidth="1"/>
    <col min="10243" max="10244" width="12" style="60" bestFit="1" customWidth="1"/>
    <col min="10245" max="10245" width="10.42578125" style="60" bestFit="1" customWidth="1"/>
    <col min="10246" max="10246" width="12" style="60" bestFit="1" customWidth="1"/>
    <col min="10247" max="10247" width="20.7109375" style="60" customWidth="1"/>
    <col min="10248" max="10492" width="9.140625" style="60"/>
    <col min="10493" max="10493" width="20.7109375" style="60" customWidth="1"/>
    <col min="10494" max="10496" width="9.7109375" style="60" customWidth="1"/>
    <col min="10497" max="10497" width="12" style="60" bestFit="1" customWidth="1"/>
    <col min="10498" max="10498" width="10.42578125" style="60" bestFit="1" customWidth="1"/>
    <col min="10499" max="10500" width="12" style="60" bestFit="1" customWidth="1"/>
    <col min="10501" max="10501" width="10.42578125" style="60" bestFit="1" customWidth="1"/>
    <col min="10502" max="10502" width="12" style="60" bestFit="1" customWidth="1"/>
    <col min="10503" max="10503" width="20.7109375" style="60" customWidth="1"/>
    <col min="10504" max="10748" width="9.140625" style="60"/>
    <col min="10749" max="10749" width="20.7109375" style="60" customWidth="1"/>
    <col min="10750" max="10752" width="9.7109375" style="60" customWidth="1"/>
    <col min="10753" max="10753" width="12" style="60" bestFit="1" customWidth="1"/>
    <col min="10754" max="10754" width="10.42578125" style="60" bestFit="1" customWidth="1"/>
    <col min="10755" max="10756" width="12" style="60" bestFit="1" customWidth="1"/>
    <col min="10757" max="10757" width="10.42578125" style="60" bestFit="1" customWidth="1"/>
    <col min="10758" max="10758" width="12" style="60" bestFit="1" customWidth="1"/>
    <col min="10759" max="10759" width="20.7109375" style="60" customWidth="1"/>
    <col min="10760" max="11004" width="9.140625" style="60"/>
    <col min="11005" max="11005" width="20.7109375" style="60" customWidth="1"/>
    <col min="11006" max="11008" width="9.7109375" style="60" customWidth="1"/>
    <col min="11009" max="11009" width="12" style="60" bestFit="1" customWidth="1"/>
    <col min="11010" max="11010" width="10.42578125" style="60" bestFit="1" customWidth="1"/>
    <col min="11011" max="11012" width="12" style="60" bestFit="1" customWidth="1"/>
    <col min="11013" max="11013" width="10.42578125" style="60" bestFit="1" customWidth="1"/>
    <col min="11014" max="11014" width="12" style="60" bestFit="1" customWidth="1"/>
    <col min="11015" max="11015" width="20.7109375" style="60" customWidth="1"/>
    <col min="11016" max="11260" width="9.140625" style="60"/>
    <col min="11261" max="11261" width="20.7109375" style="60" customWidth="1"/>
    <col min="11262" max="11264" width="9.7109375" style="60" customWidth="1"/>
    <col min="11265" max="11265" width="12" style="60" bestFit="1" customWidth="1"/>
    <col min="11266" max="11266" width="10.42578125" style="60" bestFit="1" customWidth="1"/>
    <col min="11267" max="11268" width="12" style="60" bestFit="1" customWidth="1"/>
    <col min="11269" max="11269" width="10.42578125" style="60" bestFit="1" customWidth="1"/>
    <col min="11270" max="11270" width="12" style="60" bestFit="1" customWidth="1"/>
    <col min="11271" max="11271" width="20.7109375" style="60" customWidth="1"/>
    <col min="11272" max="11516" width="9.140625" style="60"/>
    <col min="11517" max="11517" width="20.7109375" style="60" customWidth="1"/>
    <col min="11518" max="11520" width="9.7109375" style="60" customWidth="1"/>
    <col min="11521" max="11521" width="12" style="60" bestFit="1" customWidth="1"/>
    <col min="11522" max="11522" width="10.42578125" style="60" bestFit="1" customWidth="1"/>
    <col min="11523" max="11524" width="12" style="60" bestFit="1" customWidth="1"/>
    <col min="11525" max="11525" width="10.42578125" style="60" bestFit="1" customWidth="1"/>
    <col min="11526" max="11526" width="12" style="60" bestFit="1" customWidth="1"/>
    <col min="11527" max="11527" width="20.7109375" style="60" customWidth="1"/>
    <col min="11528" max="11772" width="9.140625" style="60"/>
    <col min="11773" max="11773" width="20.7109375" style="60" customWidth="1"/>
    <col min="11774" max="11776" width="9.7109375" style="60" customWidth="1"/>
    <col min="11777" max="11777" width="12" style="60" bestFit="1" customWidth="1"/>
    <col min="11778" max="11778" width="10.42578125" style="60" bestFit="1" customWidth="1"/>
    <col min="11779" max="11780" width="12" style="60" bestFit="1" customWidth="1"/>
    <col min="11781" max="11781" width="10.42578125" style="60" bestFit="1" customWidth="1"/>
    <col min="11782" max="11782" width="12" style="60" bestFit="1" customWidth="1"/>
    <col min="11783" max="11783" width="20.7109375" style="60" customWidth="1"/>
    <col min="11784" max="12028" width="9.140625" style="60"/>
    <col min="12029" max="12029" width="20.7109375" style="60" customWidth="1"/>
    <col min="12030" max="12032" width="9.7109375" style="60" customWidth="1"/>
    <col min="12033" max="12033" width="12" style="60" bestFit="1" customWidth="1"/>
    <col min="12034" max="12034" width="10.42578125" style="60" bestFit="1" customWidth="1"/>
    <col min="12035" max="12036" width="12" style="60" bestFit="1" customWidth="1"/>
    <col min="12037" max="12037" width="10.42578125" style="60" bestFit="1" customWidth="1"/>
    <col min="12038" max="12038" width="12" style="60" bestFit="1" customWidth="1"/>
    <col min="12039" max="12039" width="20.7109375" style="60" customWidth="1"/>
    <col min="12040" max="12284" width="9.140625" style="60"/>
    <col min="12285" max="12285" width="20.7109375" style="60" customWidth="1"/>
    <col min="12286" max="12288" width="9.7109375" style="60" customWidth="1"/>
    <col min="12289" max="12289" width="12" style="60" bestFit="1" customWidth="1"/>
    <col min="12290" max="12290" width="10.42578125" style="60" bestFit="1" customWidth="1"/>
    <col min="12291" max="12292" width="12" style="60" bestFit="1" customWidth="1"/>
    <col min="12293" max="12293" width="10.42578125" style="60" bestFit="1" customWidth="1"/>
    <col min="12294" max="12294" width="12" style="60" bestFit="1" customWidth="1"/>
    <col min="12295" max="12295" width="20.7109375" style="60" customWidth="1"/>
    <col min="12296" max="12540" width="9.140625" style="60"/>
    <col min="12541" max="12541" width="20.7109375" style="60" customWidth="1"/>
    <col min="12542" max="12544" width="9.7109375" style="60" customWidth="1"/>
    <col min="12545" max="12545" width="12" style="60" bestFit="1" customWidth="1"/>
    <col min="12546" max="12546" width="10.42578125" style="60" bestFit="1" customWidth="1"/>
    <col min="12547" max="12548" width="12" style="60" bestFit="1" customWidth="1"/>
    <col min="12549" max="12549" width="10.42578125" style="60" bestFit="1" customWidth="1"/>
    <col min="12550" max="12550" width="12" style="60" bestFit="1" customWidth="1"/>
    <col min="12551" max="12551" width="20.7109375" style="60" customWidth="1"/>
    <col min="12552" max="12796" width="9.140625" style="60"/>
    <col min="12797" max="12797" width="20.7109375" style="60" customWidth="1"/>
    <col min="12798" max="12800" width="9.7109375" style="60" customWidth="1"/>
    <col min="12801" max="12801" width="12" style="60" bestFit="1" customWidth="1"/>
    <col min="12802" max="12802" width="10.42578125" style="60" bestFit="1" customWidth="1"/>
    <col min="12803" max="12804" width="12" style="60" bestFit="1" customWidth="1"/>
    <col min="12805" max="12805" width="10.42578125" style="60" bestFit="1" customWidth="1"/>
    <col min="12806" max="12806" width="12" style="60" bestFit="1" customWidth="1"/>
    <col min="12807" max="12807" width="20.7109375" style="60" customWidth="1"/>
    <col min="12808" max="13052" width="9.140625" style="60"/>
    <col min="13053" max="13053" width="20.7109375" style="60" customWidth="1"/>
    <col min="13054" max="13056" width="9.7109375" style="60" customWidth="1"/>
    <col min="13057" max="13057" width="12" style="60" bestFit="1" customWidth="1"/>
    <col min="13058" max="13058" width="10.42578125" style="60" bestFit="1" customWidth="1"/>
    <col min="13059" max="13060" width="12" style="60" bestFit="1" customWidth="1"/>
    <col min="13061" max="13061" width="10.42578125" style="60" bestFit="1" customWidth="1"/>
    <col min="13062" max="13062" width="12" style="60" bestFit="1" customWidth="1"/>
    <col min="13063" max="13063" width="20.7109375" style="60" customWidth="1"/>
    <col min="13064" max="13308" width="9.140625" style="60"/>
    <col min="13309" max="13309" width="20.7109375" style="60" customWidth="1"/>
    <col min="13310" max="13312" width="9.7109375" style="60" customWidth="1"/>
    <col min="13313" max="13313" width="12" style="60" bestFit="1" customWidth="1"/>
    <col min="13314" max="13314" width="10.42578125" style="60" bestFit="1" customWidth="1"/>
    <col min="13315" max="13316" width="12" style="60" bestFit="1" customWidth="1"/>
    <col min="13317" max="13317" width="10.42578125" style="60" bestFit="1" customWidth="1"/>
    <col min="13318" max="13318" width="12" style="60" bestFit="1" customWidth="1"/>
    <col min="13319" max="13319" width="20.7109375" style="60" customWidth="1"/>
    <col min="13320" max="13564" width="9.140625" style="60"/>
    <col min="13565" max="13565" width="20.7109375" style="60" customWidth="1"/>
    <col min="13566" max="13568" width="9.7109375" style="60" customWidth="1"/>
    <col min="13569" max="13569" width="12" style="60" bestFit="1" customWidth="1"/>
    <col min="13570" max="13570" width="10.42578125" style="60" bestFit="1" customWidth="1"/>
    <col min="13571" max="13572" width="12" style="60" bestFit="1" customWidth="1"/>
    <col min="13573" max="13573" width="10.42578125" style="60" bestFit="1" customWidth="1"/>
    <col min="13574" max="13574" width="12" style="60" bestFit="1" customWidth="1"/>
    <col min="13575" max="13575" width="20.7109375" style="60" customWidth="1"/>
    <col min="13576" max="13820" width="9.140625" style="60"/>
    <col min="13821" max="13821" width="20.7109375" style="60" customWidth="1"/>
    <col min="13822" max="13824" width="9.7109375" style="60" customWidth="1"/>
    <col min="13825" max="13825" width="12" style="60" bestFit="1" customWidth="1"/>
    <col min="13826" max="13826" width="10.42578125" style="60" bestFit="1" customWidth="1"/>
    <col min="13827" max="13828" width="12" style="60" bestFit="1" customWidth="1"/>
    <col min="13829" max="13829" width="10.42578125" style="60" bestFit="1" customWidth="1"/>
    <col min="13830" max="13830" width="12" style="60" bestFit="1" customWidth="1"/>
    <col min="13831" max="13831" width="20.7109375" style="60" customWidth="1"/>
    <col min="13832" max="14076" width="9.140625" style="60"/>
    <col min="14077" max="14077" width="20.7109375" style="60" customWidth="1"/>
    <col min="14078" max="14080" width="9.7109375" style="60" customWidth="1"/>
    <col min="14081" max="14081" width="12" style="60" bestFit="1" customWidth="1"/>
    <col min="14082" max="14082" width="10.42578125" style="60" bestFit="1" customWidth="1"/>
    <col min="14083" max="14084" width="12" style="60" bestFit="1" customWidth="1"/>
    <col min="14085" max="14085" width="10.42578125" style="60" bestFit="1" customWidth="1"/>
    <col min="14086" max="14086" width="12" style="60" bestFit="1" customWidth="1"/>
    <col min="14087" max="14087" width="20.7109375" style="60" customWidth="1"/>
    <col min="14088" max="14332" width="9.140625" style="60"/>
    <col min="14333" max="14333" width="20.7109375" style="60" customWidth="1"/>
    <col min="14334" max="14336" width="9.7109375" style="60" customWidth="1"/>
    <col min="14337" max="14337" width="12" style="60" bestFit="1" customWidth="1"/>
    <col min="14338" max="14338" width="10.42578125" style="60" bestFit="1" customWidth="1"/>
    <col min="14339" max="14340" width="12" style="60" bestFit="1" customWidth="1"/>
    <col min="14341" max="14341" width="10.42578125" style="60" bestFit="1" customWidth="1"/>
    <col min="14342" max="14342" width="12" style="60" bestFit="1" customWidth="1"/>
    <col min="14343" max="14343" width="20.7109375" style="60" customWidth="1"/>
    <col min="14344" max="14588" width="9.140625" style="60"/>
    <col min="14589" max="14589" width="20.7109375" style="60" customWidth="1"/>
    <col min="14590" max="14592" width="9.7109375" style="60" customWidth="1"/>
    <col min="14593" max="14593" width="12" style="60" bestFit="1" customWidth="1"/>
    <col min="14594" max="14594" width="10.42578125" style="60" bestFit="1" customWidth="1"/>
    <col min="14595" max="14596" width="12" style="60" bestFit="1" customWidth="1"/>
    <col min="14597" max="14597" width="10.42578125" style="60" bestFit="1" customWidth="1"/>
    <col min="14598" max="14598" width="12" style="60" bestFit="1" customWidth="1"/>
    <col min="14599" max="14599" width="20.7109375" style="60" customWidth="1"/>
    <col min="14600" max="14844" width="9.140625" style="60"/>
    <col min="14845" max="14845" width="20.7109375" style="60" customWidth="1"/>
    <col min="14846" max="14848" width="9.7109375" style="60" customWidth="1"/>
    <col min="14849" max="14849" width="12" style="60" bestFit="1" customWidth="1"/>
    <col min="14850" max="14850" width="10.42578125" style="60" bestFit="1" customWidth="1"/>
    <col min="14851" max="14852" width="12" style="60" bestFit="1" customWidth="1"/>
    <col min="14853" max="14853" width="10.42578125" style="60" bestFit="1" customWidth="1"/>
    <col min="14854" max="14854" width="12" style="60" bestFit="1" customWidth="1"/>
    <col min="14855" max="14855" width="20.7109375" style="60" customWidth="1"/>
    <col min="14856" max="15100" width="9.140625" style="60"/>
    <col min="15101" max="15101" width="20.7109375" style="60" customWidth="1"/>
    <col min="15102" max="15104" width="9.7109375" style="60" customWidth="1"/>
    <col min="15105" max="15105" width="12" style="60" bestFit="1" customWidth="1"/>
    <col min="15106" max="15106" width="10.42578125" style="60" bestFit="1" customWidth="1"/>
    <col min="15107" max="15108" width="12" style="60" bestFit="1" customWidth="1"/>
    <col min="15109" max="15109" width="10.42578125" style="60" bestFit="1" customWidth="1"/>
    <col min="15110" max="15110" width="12" style="60" bestFit="1" customWidth="1"/>
    <col min="15111" max="15111" width="20.7109375" style="60" customWidth="1"/>
    <col min="15112" max="15356" width="9.140625" style="60"/>
    <col min="15357" max="15357" width="20.7109375" style="60" customWidth="1"/>
    <col min="15358" max="15360" width="9.7109375" style="60" customWidth="1"/>
    <col min="15361" max="15361" width="12" style="60" bestFit="1" customWidth="1"/>
    <col min="15362" max="15362" width="10.42578125" style="60" bestFit="1" customWidth="1"/>
    <col min="15363" max="15364" width="12" style="60" bestFit="1" customWidth="1"/>
    <col min="15365" max="15365" width="10.42578125" style="60" bestFit="1" customWidth="1"/>
    <col min="15366" max="15366" width="12" style="60" bestFit="1" customWidth="1"/>
    <col min="15367" max="15367" width="20.7109375" style="60" customWidth="1"/>
    <col min="15368" max="15612" width="9.140625" style="60"/>
    <col min="15613" max="15613" width="20.7109375" style="60" customWidth="1"/>
    <col min="15614" max="15616" width="9.7109375" style="60" customWidth="1"/>
    <col min="15617" max="15617" width="12" style="60" bestFit="1" customWidth="1"/>
    <col min="15618" max="15618" width="10.42578125" style="60" bestFit="1" customWidth="1"/>
    <col min="15619" max="15620" width="12" style="60" bestFit="1" customWidth="1"/>
    <col min="15621" max="15621" width="10.42578125" style="60" bestFit="1" customWidth="1"/>
    <col min="15622" max="15622" width="12" style="60" bestFit="1" customWidth="1"/>
    <col min="15623" max="15623" width="20.7109375" style="60" customWidth="1"/>
    <col min="15624" max="15868" width="9.140625" style="60"/>
    <col min="15869" max="15869" width="20.7109375" style="60" customWidth="1"/>
    <col min="15870" max="15872" width="9.7109375" style="60" customWidth="1"/>
    <col min="15873" max="15873" width="12" style="60" bestFit="1" customWidth="1"/>
    <col min="15874" max="15874" width="10.42578125" style="60" bestFit="1" customWidth="1"/>
    <col min="15875" max="15876" width="12" style="60" bestFit="1" customWidth="1"/>
    <col min="15877" max="15877" width="10.42578125" style="60" bestFit="1" customWidth="1"/>
    <col min="15878" max="15878" width="12" style="60" bestFit="1" customWidth="1"/>
    <col min="15879" max="15879" width="20.7109375" style="60" customWidth="1"/>
    <col min="15880" max="16124" width="9.140625" style="60"/>
    <col min="16125" max="16125" width="20.7109375" style="60" customWidth="1"/>
    <col min="16126" max="16128" width="9.7109375" style="60" customWidth="1"/>
    <col min="16129" max="16129" width="12" style="60" bestFit="1" customWidth="1"/>
    <col min="16130" max="16130" width="10.42578125" style="60" bestFit="1" customWidth="1"/>
    <col min="16131" max="16132" width="12" style="60" bestFit="1" customWidth="1"/>
    <col min="16133" max="16133" width="10.42578125" style="60" bestFit="1" customWidth="1"/>
    <col min="16134" max="16134" width="12" style="60" bestFit="1" customWidth="1"/>
    <col min="16135" max="16135" width="20.7109375" style="60" customWidth="1"/>
    <col min="16136" max="16384" width="9.140625" style="60"/>
  </cols>
  <sheetData>
    <row r="1" spans="1:19" s="3" customFormat="1" ht="30.75">
      <c r="A1" s="528" t="s">
        <v>111</v>
      </c>
      <c r="B1" s="529"/>
      <c r="C1" s="529"/>
      <c r="D1" s="529"/>
      <c r="E1" s="529"/>
      <c r="F1" s="529"/>
      <c r="G1" s="529"/>
      <c r="H1" s="529"/>
      <c r="I1" s="529"/>
      <c r="J1" s="529"/>
      <c r="K1" s="530" t="s">
        <v>110</v>
      </c>
    </row>
    <row r="2" spans="1:19" s="3" customFormat="1" ht="12.75">
      <c r="A2" s="66"/>
      <c r="B2" s="67"/>
      <c r="C2" s="67"/>
      <c r="D2" s="67"/>
      <c r="E2" s="67"/>
      <c r="F2" s="67"/>
      <c r="G2" s="67"/>
      <c r="H2" s="67"/>
      <c r="I2" s="67"/>
      <c r="J2" s="67"/>
      <c r="K2" s="67"/>
    </row>
    <row r="3" spans="1:19" s="46" customFormat="1" ht="21.75">
      <c r="A3" s="597" t="s">
        <v>104</v>
      </c>
      <c r="B3" s="597"/>
      <c r="C3" s="597"/>
      <c r="D3" s="597"/>
      <c r="E3" s="597"/>
      <c r="F3" s="597"/>
      <c r="G3" s="597"/>
      <c r="H3" s="597"/>
      <c r="I3" s="597"/>
      <c r="J3" s="597"/>
      <c r="K3" s="597"/>
    </row>
    <row r="4" spans="1:19" s="46" customFormat="1" ht="20.25">
      <c r="A4" s="598" t="s">
        <v>473</v>
      </c>
      <c r="B4" s="598"/>
      <c r="C4" s="598"/>
      <c r="D4" s="598"/>
      <c r="E4" s="598"/>
      <c r="F4" s="598"/>
      <c r="G4" s="598"/>
      <c r="H4" s="598"/>
      <c r="I4" s="598"/>
      <c r="J4" s="598"/>
      <c r="K4" s="598"/>
    </row>
    <row r="5" spans="1:19" s="48" customFormat="1" ht="17.25">
      <c r="A5" s="599" t="s">
        <v>203</v>
      </c>
      <c r="B5" s="599"/>
      <c r="C5" s="599"/>
      <c r="D5" s="599"/>
      <c r="E5" s="599"/>
      <c r="F5" s="599"/>
      <c r="G5" s="599"/>
      <c r="H5" s="599"/>
      <c r="I5" s="599"/>
      <c r="J5" s="599"/>
      <c r="K5" s="599"/>
      <c r="L5" s="47"/>
    </row>
    <row r="6" spans="1:19" s="48" customFormat="1" ht="17.25">
      <c r="A6" s="607" t="s">
        <v>477</v>
      </c>
      <c r="B6" s="607"/>
      <c r="C6" s="607"/>
      <c r="D6" s="607"/>
      <c r="E6" s="607"/>
      <c r="F6" s="607"/>
      <c r="G6" s="607"/>
      <c r="H6" s="607"/>
      <c r="I6" s="607"/>
      <c r="J6" s="607"/>
      <c r="K6" s="607"/>
      <c r="L6" s="47"/>
    </row>
    <row r="7" spans="1:19" s="17" customFormat="1" ht="16.5">
      <c r="A7" s="14" t="s">
        <v>47</v>
      </c>
      <c r="B7" s="15"/>
      <c r="C7" s="15"/>
      <c r="D7" s="15"/>
      <c r="E7" s="15"/>
      <c r="F7" s="15"/>
      <c r="G7" s="15"/>
      <c r="H7" s="15"/>
      <c r="I7" s="15"/>
      <c r="J7" s="15"/>
      <c r="K7" s="16" t="s">
        <v>281</v>
      </c>
      <c r="L7" s="15"/>
    </row>
    <row r="8" spans="1:19" s="61" customFormat="1" ht="31.15" customHeight="1">
      <c r="A8" s="600" t="s">
        <v>105</v>
      </c>
      <c r="B8" s="602" t="s">
        <v>545</v>
      </c>
      <c r="C8" s="603"/>
      <c r="D8" s="604"/>
      <c r="E8" s="602" t="s">
        <v>546</v>
      </c>
      <c r="F8" s="603"/>
      <c r="G8" s="604"/>
      <c r="H8" s="602" t="s">
        <v>547</v>
      </c>
      <c r="I8" s="603"/>
      <c r="J8" s="604"/>
      <c r="K8" s="605" t="s">
        <v>293</v>
      </c>
    </row>
    <row r="9" spans="1:19" s="51" customFormat="1" ht="30.75" customHeight="1">
      <c r="A9" s="601"/>
      <c r="B9" s="127" t="s">
        <v>357</v>
      </c>
      <c r="C9" s="50" t="s">
        <v>356</v>
      </c>
      <c r="D9" s="50" t="s">
        <v>355</v>
      </c>
      <c r="E9" s="127" t="s">
        <v>357</v>
      </c>
      <c r="F9" s="50" t="s">
        <v>356</v>
      </c>
      <c r="G9" s="50" t="s">
        <v>355</v>
      </c>
      <c r="H9" s="127" t="s">
        <v>357</v>
      </c>
      <c r="I9" s="50" t="s">
        <v>356</v>
      </c>
      <c r="J9" s="50" t="s">
        <v>355</v>
      </c>
      <c r="K9" s="606"/>
    </row>
    <row r="10" spans="1:19" s="63" customFormat="1" ht="24" customHeight="1" thickBot="1">
      <c r="A10" s="132" t="s">
        <v>219</v>
      </c>
      <c r="B10" s="113">
        <v>68900</v>
      </c>
      <c r="C10" s="113">
        <v>66429</v>
      </c>
      <c r="D10" s="114">
        <f>B10+C10</f>
        <v>135329</v>
      </c>
      <c r="E10" s="113">
        <v>69269</v>
      </c>
      <c r="F10" s="113">
        <v>66722</v>
      </c>
      <c r="G10" s="114">
        <f>E10+F10</f>
        <v>135991</v>
      </c>
      <c r="H10" s="113">
        <v>68755</v>
      </c>
      <c r="I10" s="113">
        <v>66000</v>
      </c>
      <c r="J10" s="114">
        <f>H10+I10</f>
        <v>134755</v>
      </c>
      <c r="K10" s="135" t="s">
        <v>219</v>
      </c>
      <c r="L10" s="416"/>
      <c r="M10" s="416"/>
      <c r="N10" s="416"/>
      <c r="O10" s="416"/>
      <c r="P10" s="416"/>
      <c r="Q10" s="416"/>
      <c r="R10" s="416"/>
      <c r="S10" s="416"/>
    </row>
    <row r="11" spans="1:19" s="63" customFormat="1" ht="24" customHeight="1" thickBot="1">
      <c r="A11" s="133" t="s">
        <v>217</v>
      </c>
      <c r="B11" s="383">
        <v>72883</v>
      </c>
      <c r="C11" s="383">
        <v>70321</v>
      </c>
      <c r="D11" s="384">
        <f t="shared" ref="D11:D16" si="0">B11+C11</f>
        <v>143204</v>
      </c>
      <c r="E11" s="383">
        <v>73057</v>
      </c>
      <c r="F11" s="383">
        <v>70461</v>
      </c>
      <c r="G11" s="384">
        <f t="shared" ref="G11:G16" si="1">E11+F11</f>
        <v>143518</v>
      </c>
      <c r="H11" s="383">
        <v>72343</v>
      </c>
      <c r="I11" s="383">
        <v>69784</v>
      </c>
      <c r="J11" s="117">
        <f t="shared" ref="J11:J16" si="2">H11+I11</f>
        <v>142127</v>
      </c>
      <c r="K11" s="136" t="s">
        <v>217</v>
      </c>
    </row>
    <row r="12" spans="1:19" s="63" customFormat="1" ht="24" customHeight="1" thickBot="1">
      <c r="A12" s="134" t="s">
        <v>106</v>
      </c>
      <c r="B12" s="118">
        <v>60042</v>
      </c>
      <c r="C12" s="118">
        <v>57285</v>
      </c>
      <c r="D12" s="119">
        <f t="shared" si="0"/>
        <v>117327</v>
      </c>
      <c r="E12" s="118">
        <v>60388</v>
      </c>
      <c r="F12" s="118">
        <v>57785</v>
      </c>
      <c r="G12" s="119">
        <f t="shared" si="1"/>
        <v>118173</v>
      </c>
      <c r="H12" s="113">
        <v>60100</v>
      </c>
      <c r="I12" s="113">
        <v>57537</v>
      </c>
      <c r="J12" s="119">
        <f t="shared" si="2"/>
        <v>117637</v>
      </c>
      <c r="K12" s="137" t="s">
        <v>106</v>
      </c>
    </row>
    <row r="13" spans="1:19" s="63" customFormat="1" ht="24" customHeight="1" thickBot="1">
      <c r="A13" s="133" t="s">
        <v>107</v>
      </c>
      <c r="B13" s="383">
        <v>44725</v>
      </c>
      <c r="C13" s="383">
        <v>40272</v>
      </c>
      <c r="D13" s="384">
        <f t="shared" si="0"/>
        <v>84997</v>
      </c>
      <c r="E13" s="383">
        <v>45134</v>
      </c>
      <c r="F13" s="383">
        <v>40865</v>
      </c>
      <c r="G13" s="384">
        <f t="shared" si="1"/>
        <v>85999</v>
      </c>
      <c r="H13" s="383">
        <v>44814</v>
      </c>
      <c r="I13" s="383">
        <v>40967</v>
      </c>
      <c r="J13" s="117">
        <f t="shared" si="2"/>
        <v>85781</v>
      </c>
      <c r="K13" s="136" t="s">
        <v>107</v>
      </c>
    </row>
    <row r="14" spans="1:19" s="63" customFormat="1" ht="24" customHeight="1" thickBot="1">
      <c r="A14" s="134" t="s">
        <v>2</v>
      </c>
      <c r="B14" s="118">
        <v>158706</v>
      </c>
      <c r="C14" s="118">
        <v>41707</v>
      </c>
      <c r="D14" s="119">
        <f t="shared" si="0"/>
        <v>200413</v>
      </c>
      <c r="E14" s="118">
        <v>156337</v>
      </c>
      <c r="F14" s="118">
        <v>41695</v>
      </c>
      <c r="G14" s="119">
        <f t="shared" si="1"/>
        <v>198032</v>
      </c>
      <c r="H14" s="113">
        <v>149998</v>
      </c>
      <c r="I14" s="113">
        <v>40678</v>
      </c>
      <c r="J14" s="119">
        <f t="shared" si="2"/>
        <v>190676</v>
      </c>
      <c r="K14" s="137" t="s">
        <v>2</v>
      </c>
    </row>
    <row r="15" spans="1:19" s="63" customFormat="1" ht="24" customHeight="1" thickBot="1">
      <c r="A15" s="133" t="s">
        <v>218</v>
      </c>
      <c r="B15" s="383">
        <v>1533024</v>
      </c>
      <c r="C15" s="383">
        <v>466041</v>
      </c>
      <c r="D15" s="384">
        <f t="shared" si="0"/>
        <v>1999065</v>
      </c>
      <c r="E15" s="383">
        <v>1530632</v>
      </c>
      <c r="F15" s="383">
        <v>466113</v>
      </c>
      <c r="G15" s="384">
        <f t="shared" si="1"/>
        <v>1996745</v>
      </c>
      <c r="H15" s="383">
        <v>1515582</v>
      </c>
      <c r="I15" s="383">
        <v>457696</v>
      </c>
      <c r="J15" s="117">
        <f t="shared" si="2"/>
        <v>1973278</v>
      </c>
      <c r="K15" s="136" t="s">
        <v>218</v>
      </c>
    </row>
    <row r="16" spans="1:19" s="63" customFormat="1" ht="24" customHeight="1">
      <c r="A16" s="387" t="s">
        <v>108</v>
      </c>
      <c r="B16" s="388">
        <v>22596</v>
      </c>
      <c r="C16" s="388">
        <v>14429</v>
      </c>
      <c r="D16" s="389">
        <f t="shared" si="0"/>
        <v>37025</v>
      </c>
      <c r="E16" s="388">
        <v>22948</v>
      </c>
      <c r="F16" s="388">
        <v>14513</v>
      </c>
      <c r="G16" s="389">
        <f t="shared" si="1"/>
        <v>37461</v>
      </c>
      <c r="H16" s="539">
        <v>24622</v>
      </c>
      <c r="I16" s="539">
        <v>15453</v>
      </c>
      <c r="J16" s="389">
        <f t="shared" si="2"/>
        <v>40075</v>
      </c>
      <c r="K16" s="390" t="s">
        <v>108</v>
      </c>
    </row>
    <row r="17" spans="1:11" s="63" customFormat="1" ht="27" customHeight="1">
      <c r="A17" s="385" t="s">
        <v>11</v>
      </c>
      <c r="B17" s="140">
        <f t="shared" ref="B17:J17" si="3">SUM(B10:B16)</f>
        <v>1960876</v>
      </c>
      <c r="C17" s="140">
        <f t="shared" si="3"/>
        <v>756484</v>
      </c>
      <c r="D17" s="140">
        <f t="shared" si="3"/>
        <v>2717360</v>
      </c>
      <c r="E17" s="140">
        <f t="shared" si="3"/>
        <v>1957765</v>
      </c>
      <c r="F17" s="140">
        <f t="shared" si="3"/>
        <v>758154</v>
      </c>
      <c r="G17" s="140">
        <f t="shared" si="3"/>
        <v>2715919</v>
      </c>
      <c r="H17" s="140">
        <f t="shared" si="3"/>
        <v>1936214</v>
      </c>
      <c r="I17" s="140">
        <f t="shared" si="3"/>
        <v>748115</v>
      </c>
      <c r="J17" s="140">
        <f t="shared" si="3"/>
        <v>2684329</v>
      </c>
      <c r="K17" s="386" t="s">
        <v>12</v>
      </c>
    </row>
    <row r="18" spans="1:11" ht="18" customHeight="1">
      <c r="A18" s="596" t="s">
        <v>340</v>
      </c>
      <c r="B18" s="596"/>
      <c r="C18" s="596"/>
      <c r="D18" s="73"/>
      <c r="E18" s="73"/>
      <c r="F18" s="73"/>
      <c r="G18" s="73"/>
      <c r="H18" s="595" t="s">
        <v>341</v>
      </c>
      <c r="I18" s="595"/>
      <c r="J18" s="595"/>
      <c r="K18" s="595"/>
    </row>
    <row r="19" spans="1:11" ht="24.95" customHeight="1">
      <c r="A19" s="73"/>
      <c r="B19" s="73"/>
      <c r="C19" s="73"/>
      <c r="D19" s="73"/>
      <c r="E19" s="73"/>
      <c r="F19" s="73"/>
      <c r="G19" s="73"/>
      <c r="H19" s="73"/>
      <c r="I19" s="73"/>
      <c r="J19" s="73"/>
      <c r="K19" s="73"/>
    </row>
    <row r="20" spans="1:11" ht="24.95" customHeight="1">
      <c r="A20" s="73"/>
      <c r="B20" s="73"/>
      <c r="C20" s="73"/>
      <c r="D20" s="73"/>
      <c r="E20" s="73"/>
      <c r="F20" s="73"/>
      <c r="G20" s="73"/>
      <c r="H20" s="73"/>
      <c r="I20" s="73"/>
      <c r="J20" s="73"/>
      <c r="K20" s="73"/>
    </row>
    <row r="21" spans="1:11" ht="24.95" customHeight="1">
      <c r="A21" s="73"/>
      <c r="B21" s="73"/>
      <c r="C21" s="73"/>
      <c r="D21" s="73"/>
      <c r="E21" s="73"/>
      <c r="F21" s="73"/>
      <c r="G21" s="73"/>
      <c r="H21" s="73"/>
      <c r="I21" s="73"/>
      <c r="J21" s="73"/>
      <c r="K21" s="73"/>
    </row>
    <row r="22" spans="1:11" ht="24.95" customHeight="1">
      <c r="A22" s="73"/>
      <c r="B22" s="73"/>
      <c r="C22" s="73"/>
      <c r="D22" s="73"/>
      <c r="E22" s="73"/>
      <c r="F22" s="73"/>
      <c r="G22" s="73"/>
      <c r="H22" s="73"/>
      <c r="I22" s="73"/>
      <c r="J22" s="73"/>
      <c r="K22" s="73"/>
    </row>
    <row r="23" spans="1:11" ht="24.95" customHeight="1">
      <c r="A23" s="73"/>
      <c r="B23" s="73"/>
      <c r="C23" s="73"/>
      <c r="D23" s="73"/>
      <c r="E23" s="73"/>
      <c r="F23" s="73"/>
      <c r="G23" s="73"/>
      <c r="H23" s="73"/>
      <c r="I23" s="73"/>
      <c r="J23" s="73"/>
      <c r="K23" s="73"/>
    </row>
    <row r="24" spans="1:11" ht="24.95" customHeight="1">
      <c r="A24" s="73"/>
      <c r="B24" s="73"/>
      <c r="C24" s="73"/>
      <c r="D24" s="73"/>
      <c r="E24" s="73"/>
      <c r="F24" s="73"/>
      <c r="G24" s="73"/>
      <c r="H24" s="73"/>
      <c r="I24" s="73"/>
      <c r="J24" s="73"/>
      <c r="K24" s="73"/>
    </row>
    <row r="25" spans="1:11" ht="24.95" customHeight="1">
      <c r="A25" s="73"/>
      <c r="B25" s="73"/>
      <c r="C25" s="73"/>
      <c r="D25" s="73"/>
      <c r="E25" s="73"/>
      <c r="F25" s="73"/>
      <c r="G25" s="73"/>
      <c r="H25" s="73"/>
      <c r="I25" s="73"/>
      <c r="J25" s="73"/>
      <c r="K25" s="73"/>
    </row>
    <row r="26" spans="1:11" ht="24.95" customHeight="1">
      <c r="A26" s="73"/>
      <c r="B26" s="73"/>
      <c r="C26" s="73"/>
      <c r="D26" s="73"/>
      <c r="E26" s="73"/>
      <c r="F26" s="73"/>
      <c r="G26" s="73"/>
      <c r="H26" s="73"/>
      <c r="I26" s="73"/>
      <c r="J26" s="73"/>
      <c r="K26" s="73"/>
    </row>
    <row r="27" spans="1:11" ht="24.95" customHeight="1">
      <c r="A27" s="73"/>
      <c r="B27" s="73"/>
      <c r="C27" s="73"/>
      <c r="D27" s="73"/>
      <c r="E27" s="73"/>
      <c r="F27" s="73"/>
      <c r="G27" s="73"/>
      <c r="H27" s="73"/>
      <c r="I27" s="73"/>
      <c r="J27" s="73"/>
      <c r="K27" s="73"/>
    </row>
    <row r="28" spans="1:11" ht="24.95" customHeight="1">
      <c r="A28" s="73"/>
      <c r="B28" s="73"/>
      <c r="C28" s="73"/>
      <c r="D28" s="73"/>
      <c r="E28" s="73"/>
      <c r="F28" s="73"/>
      <c r="G28" s="73"/>
      <c r="H28" s="73"/>
      <c r="I28" s="73"/>
      <c r="J28" s="73"/>
      <c r="K28" s="73"/>
    </row>
    <row r="29" spans="1:11" ht="24.95" customHeight="1">
      <c r="A29" s="73"/>
      <c r="B29" s="73"/>
      <c r="C29" s="73"/>
      <c r="D29" s="73"/>
      <c r="E29" s="73"/>
      <c r="F29" s="73"/>
      <c r="G29" s="73"/>
      <c r="H29" s="73"/>
      <c r="I29" s="73"/>
      <c r="J29" s="73"/>
      <c r="K29" s="73"/>
    </row>
    <row r="30" spans="1:11" ht="24.95" customHeight="1">
      <c r="A30" s="73"/>
      <c r="B30" s="73"/>
      <c r="C30" s="73"/>
      <c r="D30" s="73"/>
      <c r="E30" s="73"/>
      <c r="F30" s="73"/>
      <c r="G30" s="73"/>
      <c r="H30" s="73"/>
      <c r="I30" s="73"/>
      <c r="J30" s="73"/>
      <c r="K30" s="73"/>
    </row>
    <row r="31" spans="1:11" ht="24.95" customHeight="1">
      <c r="A31" s="73"/>
      <c r="B31" s="73"/>
      <c r="C31" s="73"/>
      <c r="D31" s="73"/>
      <c r="E31" s="73"/>
      <c r="F31" s="73"/>
      <c r="G31" s="73"/>
      <c r="H31" s="73"/>
      <c r="I31" s="73"/>
      <c r="J31" s="73"/>
      <c r="K31" s="73"/>
    </row>
    <row r="32" spans="1:11" ht="24.95" customHeight="1">
      <c r="A32" s="73"/>
      <c r="B32" s="73"/>
      <c r="C32" s="73"/>
      <c r="D32" s="73"/>
      <c r="E32" s="73"/>
      <c r="F32" s="73"/>
      <c r="G32" s="73"/>
      <c r="H32" s="73"/>
      <c r="I32" s="73"/>
      <c r="J32" s="73"/>
      <c r="K32" s="73"/>
    </row>
    <row r="33" spans="1:11" ht="37.5" customHeight="1">
      <c r="A33" s="73"/>
      <c r="B33" s="73"/>
      <c r="C33" s="73"/>
      <c r="D33" s="73"/>
      <c r="E33" s="73"/>
      <c r="F33" s="73"/>
      <c r="G33" s="73"/>
      <c r="H33" s="73"/>
      <c r="I33" s="73"/>
      <c r="J33" s="73"/>
      <c r="K33" s="73"/>
    </row>
    <row r="34" spans="1:11" ht="24.95" customHeight="1">
      <c r="A34" s="73"/>
      <c r="B34" s="73"/>
      <c r="C34" s="73"/>
      <c r="D34" s="73"/>
      <c r="E34" s="73"/>
      <c r="F34" s="73"/>
      <c r="G34" s="73"/>
      <c r="H34" s="73"/>
      <c r="I34" s="73"/>
      <c r="J34" s="73"/>
      <c r="K34" s="73"/>
    </row>
    <row r="35" spans="1:11" ht="32.25" customHeight="1">
      <c r="A35" s="73"/>
      <c r="B35" s="73"/>
      <c r="C35" s="73"/>
      <c r="D35" s="73"/>
      <c r="E35" s="73"/>
      <c r="F35" s="73"/>
      <c r="G35" s="73"/>
      <c r="H35" s="73"/>
      <c r="I35" s="73"/>
      <c r="J35" s="73"/>
      <c r="K35" s="73"/>
    </row>
    <row r="36" spans="1:11" ht="24.95" customHeight="1">
      <c r="A36" s="73"/>
      <c r="B36" s="73"/>
      <c r="C36" s="73"/>
      <c r="D36" s="73"/>
      <c r="E36" s="73"/>
      <c r="F36" s="73"/>
      <c r="G36" s="73"/>
      <c r="H36" s="73"/>
      <c r="I36" s="73"/>
      <c r="J36" s="73"/>
      <c r="K36" s="73"/>
    </row>
    <row r="38" spans="1:11" ht="31.5" customHeight="1">
      <c r="B38" s="76" t="s">
        <v>545</v>
      </c>
      <c r="C38" s="76" t="s">
        <v>546</v>
      </c>
      <c r="D38" s="76" t="s">
        <v>547</v>
      </c>
    </row>
    <row r="39" spans="1:11" ht="24.95" customHeight="1" thickBot="1">
      <c r="A39" s="62" t="s">
        <v>219</v>
      </c>
      <c r="B39" s="174">
        <f>D10</f>
        <v>135329</v>
      </c>
      <c r="C39" s="174">
        <f>G10</f>
        <v>135991</v>
      </c>
      <c r="D39" s="174">
        <f>J10</f>
        <v>134755</v>
      </c>
    </row>
    <row r="40" spans="1:11" ht="24.95" customHeight="1" thickBot="1">
      <c r="A40" s="120" t="s">
        <v>217</v>
      </c>
      <c r="B40" s="174">
        <f>D11</f>
        <v>143204</v>
      </c>
      <c r="C40" s="174">
        <f>G11</f>
        <v>143518</v>
      </c>
      <c r="D40" s="174">
        <f>J11</f>
        <v>142127</v>
      </c>
    </row>
    <row r="41" spans="1:11" ht="24.95" customHeight="1" thickBot="1">
      <c r="A41" s="115" t="s">
        <v>106</v>
      </c>
      <c r="B41" s="174">
        <f>D12</f>
        <v>117327</v>
      </c>
      <c r="C41" s="174">
        <f t="shared" ref="C41:C45" si="4">G12</f>
        <v>118173</v>
      </c>
      <c r="D41" s="174">
        <f t="shared" ref="D41:D44" si="5">J12</f>
        <v>117637</v>
      </c>
    </row>
    <row r="42" spans="1:11" ht="24.95" customHeight="1" thickBot="1">
      <c r="A42" s="120" t="s">
        <v>107</v>
      </c>
      <c r="B42" s="174">
        <f t="shared" ref="B42:B44" si="6">D13</f>
        <v>84997</v>
      </c>
      <c r="C42" s="174">
        <f t="shared" si="4"/>
        <v>85999</v>
      </c>
      <c r="D42" s="174">
        <f t="shared" si="5"/>
        <v>85781</v>
      </c>
    </row>
    <row r="43" spans="1:11" ht="24.95" customHeight="1" thickBot="1">
      <c r="A43" s="115" t="s">
        <v>2</v>
      </c>
      <c r="B43" s="174">
        <f t="shared" si="6"/>
        <v>200413</v>
      </c>
      <c r="C43" s="174">
        <f t="shared" si="4"/>
        <v>198032</v>
      </c>
      <c r="D43" s="174">
        <f t="shared" si="5"/>
        <v>190676</v>
      </c>
    </row>
    <row r="44" spans="1:11" ht="24.95" customHeight="1" thickBot="1">
      <c r="A44" s="120" t="s">
        <v>218</v>
      </c>
      <c r="B44" s="174">
        <f t="shared" si="6"/>
        <v>1999065</v>
      </c>
      <c r="C44" s="174">
        <f t="shared" si="4"/>
        <v>1996745</v>
      </c>
      <c r="D44" s="174">
        <f t="shared" si="5"/>
        <v>1973278</v>
      </c>
    </row>
    <row r="45" spans="1:11" ht="24.95" customHeight="1">
      <c r="A45" s="121" t="s">
        <v>108</v>
      </c>
      <c r="B45" s="174">
        <f>D16</f>
        <v>37025</v>
      </c>
      <c r="C45" s="174">
        <f t="shared" si="4"/>
        <v>37461</v>
      </c>
      <c r="D45" s="174">
        <f>J16</f>
        <v>40075</v>
      </c>
      <c r="H45" s="540"/>
      <c r="I45" s="540"/>
    </row>
    <row r="46" spans="1:11" ht="24.95" customHeight="1">
      <c r="A46" s="72"/>
      <c r="B46" s="174">
        <f>SUM(B39:B45)</f>
        <v>2717360</v>
      </c>
      <c r="C46" s="174">
        <f>SUM(C39:C45)</f>
        <v>2715919</v>
      </c>
      <c r="D46" s="174">
        <f>SUM(D39:D45)</f>
        <v>2684329</v>
      </c>
      <c r="H46" s="541"/>
      <c r="I46" s="541"/>
    </row>
    <row r="47" spans="1:11" ht="24.95" customHeight="1">
      <c r="H47" s="540"/>
      <c r="I47" s="540"/>
    </row>
    <row r="48" spans="1:11" ht="24.95" customHeight="1">
      <c r="B48" s="382">
        <f>D17-B46</f>
        <v>0</v>
      </c>
      <c r="C48" s="382">
        <f>G17-C46</f>
        <v>0</v>
      </c>
      <c r="D48" s="382">
        <f>J17-D46</f>
        <v>0</v>
      </c>
      <c r="H48" s="541"/>
      <c r="I48" s="541"/>
    </row>
    <row r="49" spans="8:9" ht="24.95" customHeight="1">
      <c r="H49" s="540"/>
      <c r="I49" s="540"/>
    </row>
    <row r="50" spans="8:9" ht="24.95" customHeight="1">
      <c r="H50" s="541"/>
      <c r="I50" s="541"/>
    </row>
    <row r="51" spans="8:9" ht="24.95" customHeight="1">
      <c r="H51" s="540"/>
      <c r="I51" s="540"/>
    </row>
  </sheetData>
  <mergeCells count="11">
    <mergeCell ref="H18:K18"/>
    <mergeCell ref="A18:C18"/>
    <mergeCell ref="A3:K3"/>
    <mergeCell ref="A4:K4"/>
    <mergeCell ref="A5:K5"/>
    <mergeCell ref="A8:A9"/>
    <mergeCell ref="B8:D8"/>
    <mergeCell ref="E8:G8"/>
    <mergeCell ref="H8:J8"/>
    <mergeCell ref="K8:K9"/>
    <mergeCell ref="A6:K6"/>
  </mergeCells>
  <printOptions horizontalCentered="1"/>
  <pageMargins left="0.15748031496062992" right="0.15748031496062992" top="0.47244094488188981" bottom="0.59055118110236227" header="0.31496062992125984" footer="0.31496062992125984"/>
  <pageSetup paperSize="11" scale="80" orientation="landscape" r:id="rId1"/>
  <headerFooter alignWithMargins="0">
    <oddFooter>&amp;C_&amp;P_</oddFooter>
  </headerFooter>
  <rowBreaks count="1" manualBreakCount="1">
    <brk id="18"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63"/>
  <sheetViews>
    <sheetView rightToLeft="1" view="pageBreakPreview" zoomScaleNormal="100" zoomScaleSheetLayoutView="100" workbookViewId="0">
      <selection activeCell="I9" sqref="I9:I10"/>
    </sheetView>
  </sheetViews>
  <sheetFormatPr defaultRowHeight="24.95" customHeight="1"/>
  <cols>
    <col min="1" max="1" width="20.42578125" style="60" customWidth="1"/>
    <col min="2" max="2" width="10.42578125" style="60" customWidth="1"/>
    <col min="3" max="4" width="8.5703125" style="60" customWidth="1"/>
    <col min="5" max="5" width="10.28515625" style="60" customWidth="1"/>
    <col min="6" max="6" width="11.140625" style="60" customWidth="1"/>
    <col min="7" max="7" width="8.5703125" style="60" customWidth="1"/>
    <col min="8" max="8" width="10.5703125" style="60" customWidth="1"/>
    <col min="9" max="9" width="11" style="60" customWidth="1"/>
    <col min="10" max="10" width="24.42578125" style="60" customWidth="1"/>
    <col min="11" max="252" width="9.140625" style="60"/>
    <col min="253" max="253" width="20.7109375" style="60" customWidth="1"/>
    <col min="254" max="256" width="9.7109375" style="60" customWidth="1"/>
    <col min="257" max="257" width="12" style="60" bestFit="1" customWidth="1"/>
    <col min="258" max="258" width="10.42578125" style="60" bestFit="1" customWidth="1"/>
    <col min="259" max="260" width="12" style="60" bestFit="1" customWidth="1"/>
    <col min="261" max="261" width="10.42578125" style="60" bestFit="1" customWidth="1"/>
    <col min="262" max="262" width="12" style="60" bestFit="1" customWidth="1"/>
    <col min="263" max="263" width="20.7109375" style="60" customWidth="1"/>
    <col min="264" max="508" width="9.140625" style="60"/>
    <col min="509" max="509" width="20.7109375" style="60" customWidth="1"/>
    <col min="510" max="512" width="9.7109375" style="60" customWidth="1"/>
    <col min="513" max="513" width="12" style="60" bestFit="1" customWidth="1"/>
    <col min="514" max="514" width="10.42578125" style="60" bestFit="1" customWidth="1"/>
    <col min="515" max="516" width="12" style="60" bestFit="1" customWidth="1"/>
    <col min="517" max="517" width="10.42578125" style="60" bestFit="1" customWidth="1"/>
    <col min="518" max="518" width="12" style="60" bestFit="1" customWidth="1"/>
    <col min="519" max="519" width="20.7109375" style="60" customWidth="1"/>
    <col min="520" max="764" width="9.140625" style="60"/>
    <col min="765" max="765" width="20.7109375" style="60" customWidth="1"/>
    <col min="766" max="768" width="9.7109375" style="60" customWidth="1"/>
    <col min="769" max="769" width="12" style="60" bestFit="1" customWidth="1"/>
    <col min="770" max="770" width="10.42578125" style="60" bestFit="1" customWidth="1"/>
    <col min="771" max="772" width="12" style="60" bestFit="1" customWidth="1"/>
    <col min="773" max="773" width="10.42578125" style="60" bestFit="1" customWidth="1"/>
    <col min="774" max="774" width="12" style="60" bestFit="1" customWidth="1"/>
    <col min="775" max="775" width="20.7109375" style="60" customWidth="1"/>
    <col min="776" max="1020" width="9.140625" style="60"/>
    <col min="1021" max="1021" width="20.7109375" style="60" customWidth="1"/>
    <col min="1022" max="1024" width="9.7109375" style="60" customWidth="1"/>
    <col min="1025" max="1025" width="12" style="60" bestFit="1" customWidth="1"/>
    <col min="1026" max="1026" width="10.42578125" style="60" bestFit="1" customWidth="1"/>
    <col min="1027" max="1028" width="12" style="60" bestFit="1" customWidth="1"/>
    <col min="1029" max="1029" width="10.42578125" style="60" bestFit="1" customWidth="1"/>
    <col min="1030" max="1030" width="12" style="60" bestFit="1" customWidth="1"/>
    <col min="1031" max="1031" width="20.7109375" style="60" customWidth="1"/>
    <col min="1032" max="1276" width="9.140625" style="60"/>
    <col min="1277" max="1277" width="20.7109375" style="60" customWidth="1"/>
    <col min="1278" max="1280" width="9.7109375" style="60" customWidth="1"/>
    <col min="1281" max="1281" width="12" style="60" bestFit="1" customWidth="1"/>
    <col min="1282" max="1282" width="10.42578125" style="60" bestFit="1" customWidth="1"/>
    <col min="1283" max="1284" width="12" style="60" bestFit="1" customWidth="1"/>
    <col min="1285" max="1285" width="10.42578125" style="60" bestFit="1" customWidth="1"/>
    <col min="1286" max="1286" width="12" style="60" bestFit="1" customWidth="1"/>
    <col min="1287" max="1287" width="20.7109375" style="60" customWidth="1"/>
    <col min="1288" max="1532" width="9.140625" style="60"/>
    <col min="1533" max="1533" width="20.7109375" style="60" customWidth="1"/>
    <col min="1534" max="1536" width="9.7109375" style="60" customWidth="1"/>
    <col min="1537" max="1537" width="12" style="60" bestFit="1" customWidth="1"/>
    <col min="1538" max="1538" width="10.42578125" style="60" bestFit="1" customWidth="1"/>
    <col min="1539" max="1540" width="12" style="60" bestFit="1" customWidth="1"/>
    <col min="1541" max="1541" width="10.42578125" style="60" bestFit="1" customWidth="1"/>
    <col min="1542" max="1542" width="12" style="60" bestFit="1" customWidth="1"/>
    <col min="1543" max="1543" width="20.7109375" style="60" customWidth="1"/>
    <col min="1544" max="1788" width="9.140625" style="60"/>
    <col min="1789" max="1789" width="20.7109375" style="60" customWidth="1"/>
    <col min="1790" max="1792" width="9.7109375" style="60" customWidth="1"/>
    <col min="1793" max="1793" width="12" style="60" bestFit="1" customWidth="1"/>
    <col min="1794" max="1794" width="10.42578125" style="60" bestFit="1" customWidth="1"/>
    <col min="1795" max="1796" width="12" style="60" bestFit="1" customWidth="1"/>
    <col min="1797" max="1797" width="10.42578125" style="60" bestFit="1" customWidth="1"/>
    <col min="1798" max="1798" width="12" style="60" bestFit="1" customWidth="1"/>
    <col min="1799" max="1799" width="20.7109375" style="60" customWidth="1"/>
    <col min="1800" max="2044" width="9.140625" style="60"/>
    <col min="2045" max="2045" width="20.7109375" style="60" customWidth="1"/>
    <col min="2046" max="2048" width="9.7109375" style="60" customWidth="1"/>
    <col min="2049" max="2049" width="12" style="60" bestFit="1" customWidth="1"/>
    <col min="2050" max="2050" width="10.42578125" style="60" bestFit="1" customWidth="1"/>
    <col min="2051" max="2052" width="12" style="60" bestFit="1" customWidth="1"/>
    <col min="2053" max="2053" width="10.42578125" style="60" bestFit="1" customWidth="1"/>
    <col min="2054" max="2054" width="12" style="60" bestFit="1" customWidth="1"/>
    <col min="2055" max="2055" width="20.7109375" style="60" customWidth="1"/>
    <col min="2056" max="2300" width="9.140625" style="60"/>
    <col min="2301" max="2301" width="20.7109375" style="60" customWidth="1"/>
    <col min="2302" max="2304" width="9.7109375" style="60" customWidth="1"/>
    <col min="2305" max="2305" width="12" style="60" bestFit="1" customWidth="1"/>
    <col min="2306" max="2306" width="10.42578125" style="60" bestFit="1" customWidth="1"/>
    <col min="2307" max="2308" width="12" style="60" bestFit="1" customWidth="1"/>
    <col min="2309" max="2309" width="10.42578125" style="60" bestFit="1" customWidth="1"/>
    <col min="2310" max="2310" width="12" style="60" bestFit="1" customWidth="1"/>
    <col min="2311" max="2311" width="20.7109375" style="60" customWidth="1"/>
    <col min="2312" max="2556" width="9.140625" style="60"/>
    <col min="2557" max="2557" width="20.7109375" style="60" customWidth="1"/>
    <col min="2558" max="2560" width="9.7109375" style="60" customWidth="1"/>
    <col min="2561" max="2561" width="12" style="60" bestFit="1" customWidth="1"/>
    <col min="2562" max="2562" width="10.42578125" style="60" bestFit="1" customWidth="1"/>
    <col min="2563" max="2564" width="12" style="60" bestFit="1" customWidth="1"/>
    <col min="2565" max="2565" width="10.42578125" style="60" bestFit="1" customWidth="1"/>
    <col min="2566" max="2566" width="12" style="60" bestFit="1" customWidth="1"/>
    <col min="2567" max="2567" width="20.7109375" style="60" customWidth="1"/>
    <col min="2568" max="2812" width="9.140625" style="60"/>
    <col min="2813" max="2813" width="20.7109375" style="60" customWidth="1"/>
    <col min="2814" max="2816" width="9.7109375" style="60" customWidth="1"/>
    <col min="2817" max="2817" width="12" style="60" bestFit="1" customWidth="1"/>
    <col min="2818" max="2818" width="10.42578125" style="60" bestFit="1" customWidth="1"/>
    <col min="2819" max="2820" width="12" style="60" bestFit="1" customWidth="1"/>
    <col min="2821" max="2821" width="10.42578125" style="60" bestFit="1" customWidth="1"/>
    <col min="2822" max="2822" width="12" style="60" bestFit="1" customWidth="1"/>
    <col min="2823" max="2823" width="20.7109375" style="60" customWidth="1"/>
    <col min="2824" max="3068" width="9.140625" style="60"/>
    <col min="3069" max="3069" width="20.7109375" style="60" customWidth="1"/>
    <col min="3070" max="3072" width="9.7109375" style="60" customWidth="1"/>
    <col min="3073" max="3073" width="12" style="60" bestFit="1" customWidth="1"/>
    <col min="3074" max="3074" width="10.42578125" style="60" bestFit="1" customWidth="1"/>
    <col min="3075" max="3076" width="12" style="60" bestFit="1" customWidth="1"/>
    <col min="3077" max="3077" width="10.42578125" style="60" bestFit="1" customWidth="1"/>
    <col min="3078" max="3078" width="12" style="60" bestFit="1" customWidth="1"/>
    <col min="3079" max="3079" width="20.7109375" style="60" customWidth="1"/>
    <col min="3080" max="3324" width="9.140625" style="60"/>
    <col min="3325" max="3325" width="20.7109375" style="60" customWidth="1"/>
    <col min="3326" max="3328" width="9.7109375" style="60" customWidth="1"/>
    <col min="3329" max="3329" width="12" style="60" bestFit="1" customWidth="1"/>
    <col min="3330" max="3330" width="10.42578125" style="60" bestFit="1" customWidth="1"/>
    <col min="3331" max="3332" width="12" style="60" bestFit="1" customWidth="1"/>
    <col min="3333" max="3333" width="10.42578125" style="60" bestFit="1" customWidth="1"/>
    <col min="3334" max="3334" width="12" style="60" bestFit="1" customWidth="1"/>
    <col min="3335" max="3335" width="20.7109375" style="60" customWidth="1"/>
    <col min="3336" max="3580" width="9.140625" style="60"/>
    <col min="3581" max="3581" width="20.7109375" style="60" customWidth="1"/>
    <col min="3582" max="3584" width="9.7109375" style="60" customWidth="1"/>
    <col min="3585" max="3585" width="12" style="60" bestFit="1" customWidth="1"/>
    <col min="3586" max="3586" width="10.42578125" style="60" bestFit="1" customWidth="1"/>
    <col min="3587" max="3588" width="12" style="60" bestFit="1" customWidth="1"/>
    <col min="3589" max="3589" width="10.42578125" style="60" bestFit="1" customWidth="1"/>
    <col min="3590" max="3590" width="12" style="60" bestFit="1" customWidth="1"/>
    <col min="3591" max="3591" width="20.7109375" style="60" customWidth="1"/>
    <col min="3592" max="3836" width="9.140625" style="60"/>
    <col min="3837" max="3837" width="20.7109375" style="60" customWidth="1"/>
    <col min="3838" max="3840" width="9.7109375" style="60" customWidth="1"/>
    <col min="3841" max="3841" width="12" style="60" bestFit="1" customWidth="1"/>
    <col min="3842" max="3842" width="10.42578125" style="60" bestFit="1" customWidth="1"/>
    <col min="3843" max="3844" width="12" style="60" bestFit="1" customWidth="1"/>
    <col min="3845" max="3845" width="10.42578125" style="60" bestFit="1" customWidth="1"/>
    <col min="3846" max="3846" width="12" style="60" bestFit="1" customWidth="1"/>
    <col min="3847" max="3847" width="20.7109375" style="60" customWidth="1"/>
    <col min="3848" max="4092" width="9.140625" style="60"/>
    <col min="4093" max="4093" width="20.7109375" style="60" customWidth="1"/>
    <col min="4094" max="4096" width="9.7109375" style="60" customWidth="1"/>
    <col min="4097" max="4097" width="12" style="60" bestFit="1" customWidth="1"/>
    <col min="4098" max="4098" width="10.42578125" style="60" bestFit="1" customWidth="1"/>
    <col min="4099" max="4100" width="12" style="60" bestFit="1" customWidth="1"/>
    <col min="4101" max="4101" width="10.42578125" style="60" bestFit="1" customWidth="1"/>
    <col min="4102" max="4102" width="12" style="60" bestFit="1" customWidth="1"/>
    <col min="4103" max="4103" width="20.7109375" style="60" customWidth="1"/>
    <col min="4104" max="4348" width="9.140625" style="60"/>
    <col min="4349" max="4349" width="20.7109375" style="60" customWidth="1"/>
    <col min="4350" max="4352" width="9.7109375" style="60" customWidth="1"/>
    <col min="4353" max="4353" width="12" style="60" bestFit="1" customWidth="1"/>
    <col min="4354" max="4354" width="10.42578125" style="60" bestFit="1" customWidth="1"/>
    <col min="4355" max="4356" width="12" style="60" bestFit="1" customWidth="1"/>
    <col min="4357" max="4357" width="10.42578125" style="60" bestFit="1" customWidth="1"/>
    <col min="4358" max="4358" width="12" style="60" bestFit="1" customWidth="1"/>
    <col min="4359" max="4359" width="20.7109375" style="60" customWidth="1"/>
    <col min="4360" max="4604" width="9.140625" style="60"/>
    <col min="4605" max="4605" width="20.7109375" style="60" customWidth="1"/>
    <col min="4606" max="4608" width="9.7109375" style="60" customWidth="1"/>
    <col min="4609" max="4609" width="12" style="60" bestFit="1" customWidth="1"/>
    <col min="4610" max="4610" width="10.42578125" style="60" bestFit="1" customWidth="1"/>
    <col min="4611" max="4612" width="12" style="60" bestFit="1" customWidth="1"/>
    <col min="4613" max="4613" width="10.42578125" style="60" bestFit="1" customWidth="1"/>
    <col min="4614" max="4614" width="12" style="60" bestFit="1" customWidth="1"/>
    <col min="4615" max="4615" width="20.7109375" style="60" customWidth="1"/>
    <col min="4616" max="4860" width="9.140625" style="60"/>
    <col min="4861" max="4861" width="20.7109375" style="60" customWidth="1"/>
    <col min="4862" max="4864" width="9.7109375" style="60" customWidth="1"/>
    <col min="4865" max="4865" width="12" style="60" bestFit="1" customWidth="1"/>
    <col min="4866" max="4866" width="10.42578125" style="60" bestFit="1" customWidth="1"/>
    <col min="4867" max="4868" width="12" style="60" bestFit="1" customWidth="1"/>
    <col min="4869" max="4869" width="10.42578125" style="60" bestFit="1" customWidth="1"/>
    <col min="4870" max="4870" width="12" style="60" bestFit="1" customWidth="1"/>
    <col min="4871" max="4871" width="20.7109375" style="60" customWidth="1"/>
    <col min="4872" max="5116" width="9.140625" style="60"/>
    <col min="5117" max="5117" width="20.7109375" style="60" customWidth="1"/>
    <col min="5118" max="5120" width="9.7109375" style="60" customWidth="1"/>
    <col min="5121" max="5121" width="12" style="60" bestFit="1" customWidth="1"/>
    <col min="5122" max="5122" width="10.42578125" style="60" bestFit="1" customWidth="1"/>
    <col min="5123" max="5124" width="12" style="60" bestFit="1" customWidth="1"/>
    <col min="5125" max="5125" width="10.42578125" style="60" bestFit="1" customWidth="1"/>
    <col min="5126" max="5126" width="12" style="60" bestFit="1" customWidth="1"/>
    <col min="5127" max="5127" width="20.7109375" style="60" customWidth="1"/>
    <col min="5128" max="5372" width="9.140625" style="60"/>
    <col min="5373" max="5373" width="20.7109375" style="60" customWidth="1"/>
    <col min="5374" max="5376" width="9.7109375" style="60" customWidth="1"/>
    <col min="5377" max="5377" width="12" style="60" bestFit="1" customWidth="1"/>
    <col min="5378" max="5378" width="10.42578125" style="60" bestFit="1" customWidth="1"/>
    <col min="5379" max="5380" width="12" style="60" bestFit="1" customWidth="1"/>
    <col min="5381" max="5381" width="10.42578125" style="60" bestFit="1" customWidth="1"/>
    <col min="5382" max="5382" width="12" style="60" bestFit="1" customWidth="1"/>
    <col min="5383" max="5383" width="20.7109375" style="60" customWidth="1"/>
    <col min="5384" max="5628" width="9.140625" style="60"/>
    <col min="5629" max="5629" width="20.7109375" style="60" customWidth="1"/>
    <col min="5630" max="5632" width="9.7109375" style="60" customWidth="1"/>
    <col min="5633" max="5633" width="12" style="60" bestFit="1" customWidth="1"/>
    <col min="5634" max="5634" width="10.42578125" style="60" bestFit="1" customWidth="1"/>
    <col min="5635" max="5636" width="12" style="60" bestFit="1" customWidth="1"/>
    <col min="5637" max="5637" width="10.42578125" style="60" bestFit="1" customWidth="1"/>
    <col min="5638" max="5638" width="12" style="60" bestFit="1" customWidth="1"/>
    <col min="5639" max="5639" width="20.7109375" style="60" customWidth="1"/>
    <col min="5640" max="5884" width="9.140625" style="60"/>
    <col min="5885" max="5885" width="20.7109375" style="60" customWidth="1"/>
    <col min="5886" max="5888" width="9.7109375" style="60" customWidth="1"/>
    <col min="5889" max="5889" width="12" style="60" bestFit="1" customWidth="1"/>
    <col min="5890" max="5890" width="10.42578125" style="60" bestFit="1" customWidth="1"/>
    <col min="5891" max="5892" width="12" style="60" bestFit="1" customWidth="1"/>
    <col min="5893" max="5893" width="10.42578125" style="60" bestFit="1" customWidth="1"/>
    <col min="5894" max="5894" width="12" style="60" bestFit="1" customWidth="1"/>
    <col min="5895" max="5895" width="20.7109375" style="60" customWidth="1"/>
    <col min="5896" max="6140" width="9.140625" style="60"/>
    <col min="6141" max="6141" width="20.7109375" style="60" customWidth="1"/>
    <col min="6142" max="6144" width="9.7109375" style="60" customWidth="1"/>
    <col min="6145" max="6145" width="12" style="60" bestFit="1" customWidth="1"/>
    <col min="6146" max="6146" width="10.42578125" style="60" bestFit="1" customWidth="1"/>
    <col min="6147" max="6148" width="12" style="60" bestFit="1" customWidth="1"/>
    <col min="6149" max="6149" width="10.42578125" style="60" bestFit="1" customWidth="1"/>
    <col min="6150" max="6150" width="12" style="60" bestFit="1" customWidth="1"/>
    <col min="6151" max="6151" width="20.7109375" style="60" customWidth="1"/>
    <col min="6152" max="6396" width="9.140625" style="60"/>
    <col min="6397" max="6397" width="20.7109375" style="60" customWidth="1"/>
    <col min="6398" max="6400" width="9.7109375" style="60" customWidth="1"/>
    <col min="6401" max="6401" width="12" style="60" bestFit="1" customWidth="1"/>
    <col min="6402" max="6402" width="10.42578125" style="60" bestFit="1" customWidth="1"/>
    <col min="6403" max="6404" width="12" style="60" bestFit="1" customWidth="1"/>
    <col min="6405" max="6405" width="10.42578125" style="60" bestFit="1" customWidth="1"/>
    <col min="6406" max="6406" width="12" style="60" bestFit="1" customWidth="1"/>
    <col min="6407" max="6407" width="20.7109375" style="60" customWidth="1"/>
    <col min="6408" max="6652" width="9.140625" style="60"/>
    <col min="6653" max="6653" width="20.7109375" style="60" customWidth="1"/>
    <col min="6654" max="6656" width="9.7109375" style="60" customWidth="1"/>
    <col min="6657" max="6657" width="12" style="60" bestFit="1" customWidth="1"/>
    <col min="6658" max="6658" width="10.42578125" style="60" bestFit="1" customWidth="1"/>
    <col min="6659" max="6660" width="12" style="60" bestFit="1" customWidth="1"/>
    <col min="6661" max="6661" width="10.42578125" style="60" bestFit="1" customWidth="1"/>
    <col min="6662" max="6662" width="12" style="60" bestFit="1" customWidth="1"/>
    <col min="6663" max="6663" width="20.7109375" style="60" customWidth="1"/>
    <col min="6664" max="6908" width="9.140625" style="60"/>
    <col min="6909" max="6909" width="20.7109375" style="60" customWidth="1"/>
    <col min="6910" max="6912" width="9.7109375" style="60" customWidth="1"/>
    <col min="6913" max="6913" width="12" style="60" bestFit="1" customWidth="1"/>
    <col min="6914" max="6914" width="10.42578125" style="60" bestFit="1" customWidth="1"/>
    <col min="6915" max="6916" width="12" style="60" bestFit="1" customWidth="1"/>
    <col min="6917" max="6917" width="10.42578125" style="60" bestFit="1" customWidth="1"/>
    <col min="6918" max="6918" width="12" style="60" bestFit="1" customWidth="1"/>
    <col min="6919" max="6919" width="20.7109375" style="60" customWidth="1"/>
    <col min="6920" max="7164" width="9.140625" style="60"/>
    <col min="7165" max="7165" width="20.7109375" style="60" customWidth="1"/>
    <col min="7166" max="7168" width="9.7109375" style="60" customWidth="1"/>
    <col min="7169" max="7169" width="12" style="60" bestFit="1" customWidth="1"/>
    <col min="7170" max="7170" width="10.42578125" style="60" bestFit="1" customWidth="1"/>
    <col min="7171" max="7172" width="12" style="60" bestFit="1" customWidth="1"/>
    <col min="7173" max="7173" width="10.42578125" style="60" bestFit="1" customWidth="1"/>
    <col min="7174" max="7174" width="12" style="60" bestFit="1" customWidth="1"/>
    <col min="7175" max="7175" width="20.7109375" style="60" customWidth="1"/>
    <col min="7176" max="7420" width="9.140625" style="60"/>
    <col min="7421" max="7421" width="20.7109375" style="60" customWidth="1"/>
    <col min="7422" max="7424" width="9.7109375" style="60" customWidth="1"/>
    <col min="7425" max="7425" width="12" style="60" bestFit="1" customWidth="1"/>
    <col min="7426" max="7426" width="10.42578125" style="60" bestFit="1" customWidth="1"/>
    <col min="7427" max="7428" width="12" style="60" bestFit="1" customWidth="1"/>
    <col min="7429" max="7429" width="10.42578125" style="60" bestFit="1" customWidth="1"/>
    <col min="7430" max="7430" width="12" style="60" bestFit="1" customWidth="1"/>
    <col min="7431" max="7431" width="20.7109375" style="60" customWidth="1"/>
    <col min="7432" max="7676" width="9.140625" style="60"/>
    <col min="7677" max="7677" width="20.7109375" style="60" customWidth="1"/>
    <col min="7678" max="7680" width="9.7109375" style="60" customWidth="1"/>
    <col min="7681" max="7681" width="12" style="60" bestFit="1" customWidth="1"/>
    <col min="7682" max="7682" width="10.42578125" style="60" bestFit="1" customWidth="1"/>
    <col min="7683" max="7684" width="12" style="60" bestFit="1" customWidth="1"/>
    <col min="7685" max="7685" width="10.42578125" style="60" bestFit="1" customWidth="1"/>
    <col min="7686" max="7686" width="12" style="60" bestFit="1" customWidth="1"/>
    <col min="7687" max="7687" width="20.7109375" style="60" customWidth="1"/>
    <col min="7688" max="7932" width="9.140625" style="60"/>
    <col min="7933" max="7933" width="20.7109375" style="60" customWidth="1"/>
    <col min="7934" max="7936" width="9.7109375" style="60" customWidth="1"/>
    <col min="7937" max="7937" width="12" style="60" bestFit="1" customWidth="1"/>
    <col min="7938" max="7938" width="10.42578125" style="60" bestFit="1" customWidth="1"/>
    <col min="7939" max="7940" width="12" style="60" bestFit="1" customWidth="1"/>
    <col min="7941" max="7941" width="10.42578125" style="60" bestFit="1" customWidth="1"/>
    <col min="7942" max="7942" width="12" style="60" bestFit="1" customWidth="1"/>
    <col min="7943" max="7943" width="20.7109375" style="60" customWidth="1"/>
    <col min="7944" max="8188" width="9.140625" style="60"/>
    <col min="8189" max="8189" width="20.7109375" style="60" customWidth="1"/>
    <col min="8190" max="8192" width="9.7109375" style="60" customWidth="1"/>
    <col min="8193" max="8193" width="12" style="60" bestFit="1" customWidth="1"/>
    <col min="8194" max="8194" width="10.42578125" style="60" bestFit="1" customWidth="1"/>
    <col min="8195" max="8196" width="12" style="60" bestFit="1" customWidth="1"/>
    <col min="8197" max="8197" width="10.42578125" style="60" bestFit="1" customWidth="1"/>
    <col min="8198" max="8198" width="12" style="60" bestFit="1" customWidth="1"/>
    <col min="8199" max="8199" width="20.7109375" style="60" customWidth="1"/>
    <col min="8200" max="8444" width="9.140625" style="60"/>
    <col min="8445" max="8445" width="20.7109375" style="60" customWidth="1"/>
    <col min="8446" max="8448" width="9.7109375" style="60" customWidth="1"/>
    <col min="8449" max="8449" width="12" style="60" bestFit="1" customWidth="1"/>
    <col min="8450" max="8450" width="10.42578125" style="60" bestFit="1" customWidth="1"/>
    <col min="8451" max="8452" width="12" style="60" bestFit="1" customWidth="1"/>
    <col min="8453" max="8453" width="10.42578125" style="60" bestFit="1" customWidth="1"/>
    <col min="8454" max="8454" width="12" style="60" bestFit="1" customWidth="1"/>
    <col min="8455" max="8455" width="20.7109375" style="60" customWidth="1"/>
    <col min="8456" max="8700" width="9.140625" style="60"/>
    <col min="8701" max="8701" width="20.7109375" style="60" customWidth="1"/>
    <col min="8702" max="8704" width="9.7109375" style="60" customWidth="1"/>
    <col min="8705" max="8705" width="12" style="60" bestFit="1" customWidth="1"/>
    <col min="8706" max="8706" width="10.42578125" style="60" bestFit="1" customWidth="1"/>
    <col min="8707" max="8708" width="12" style="60" bestFit="1" customWidth="1"/>
    <col min="8709" max="8709" width="10.42578125" style="60" bestFit="1" customWidth="1"/>
    <col min="8710" max="8710" width="12" style="60" bestFit="1" customWidth="1"/>
    <col min="8711" max="8711" width="20.7109375" style="60" customWidth="1"/>
    <col min="8712" max="8956" width="9.140625" style="60"/>
    <col min="8957" max="8957" width="20.7109375" style="60" customWidth="1"/>
    <col min="8958" max="8960" width="9.7109375" style="60" customWidth="1"/>
    <col min="8961" max="8961" width="12" style="60" bestFit="1" customWidth="1"/>
    <col min="8962" max="8962" width="10.42578125" style="60" bestFit="1" customWidth="1"/>
    <col min="8963" max="8964" width="12" style="60" bestFit="1" customWidth="1"/>
    <col min="8965" max="8965" width="10.42578125" style="60" bestFit="1" customWidth="1"/>
    <col min="8966" max="8966" width="12" style="60" bestFit="1" customWidth="1"/>
    <col min="8967" max="8967" width="20.7109375" style="60" customWidth="1"/>
    <col min="8968" max="9212" width="9.140625" style="60"/>
    <col min="9213" max="9213" width="20.7109375" style="60" customWidth="1"/>
    <col min="9214" max="9216" width="9.7109375" style="60" customWidth="1"/>
    <col min="9217" max="9217" width="12" style="60" bestFit="1" customWidth="1"/>
    <col min="9218" max="9218" width="10.42578125" style="60" bestFit="1" customWidth="1"/>
    <col min="9219" max="9220" width="12" style="60" bestFit="1" customWidth="1"/>
    <col min="9221" max="9221" width="10.42578125" style="60" bestFit="1" customWidth="1"/>
    <col min="9222" max="9222" width="12" style="60" bestFit="1" customWidth="1"/>
    <col min="9223" max="9223" width="20.7109375" style="60" customWidth="1"/>
    <col min="9224" max="9468" width="9.140625" style="60"/>
    <col min="9469" max="9469" width="20.7109375" style="60" customWidth="1"/>
    <col min="9470" max="9472" width="9.7109375" style="60" customWidth="1"/>
    <col min="9473" max="9473" width="12" style="60" bestFit="1" customWidth="1"/>
    <col min="9474" max="9474" width="10.42578125" style="60" bestFit="1" customWidth="1"/>
    <col min="9475" max="9476" width="12" style="60" bestFit="1" customWidth="1"/>
    <col min="9477" max="9477" width="10.42578125" style="60" bestFit="1" customWidth="1"/>
    <col min="9478" max="9478" width="12" style="60" bestFit="1" customWidth="1"/>
    <col min="9479" max="9479" width="20.7109375" style="60" customWidth="1"/>
    <col min="9480" max="9724" width="9.140625" style="60"/>
    <col min="9725" max="9725" width="20.7109375" style="60" customWidth="1"/>
    <col min="9726" max="9728" width="9.7109375" style="60" customWidth="1"/>
    <col min="9729" max="9729" width="12" style="60" bestFit="1" customWidth="1"/>
    <col min="9730" max="9730" width="10.42578125" style="60" bestFit="1" customWidth="1"/>
    <col min="9731" max="9732" width="12" style="60" bestFit="1" customWidth="1"/>
    <col min="9733" max="9733" width="10.42578125" style="60" bestFit="1" customWidth="1"/>
    <col min="9734" max="9734" width="12" style="60" bestFit="1" customWidth="1"/>
    <col min="9735" max="9735" width="20.7109375" style="60" customWidth="1"/>
    <col min="9736" max="9980" width="9.140625" style="60"/>
    <col min="9981" max="9981" width="20.7109375" style="60" customWidth="1"/>
    <col min="9982" max="9984" width="9.7109375" style="60" customWidth="1"/>
    <col min="9985" max="9985" width="12" style="60" bestFit="1" customWidth="1"/>
    <col min="9986" max="9986" width="10.42578125" style="60" bestFit="1" customWidth="1"/>
    <col min="9987" max="9988" width="12" style="60" bestFit="1" customWidth="1"/>
    <col min="9989" max="9989" width="10.42578125" style="60" bestFit="1" customWidth="1"/>
    <col min="9990" max="9990" width="12" style="60" bestFit="1" customWidth="1"/>
    <col min="9991" max="9991" width="20.7109375" style="60" customWidth="1"/>
    <col min="9992" max="10236" width="9.140625" style="60"/>
    <col min="10237" max="10237" width="20.7109375" style="60" customWidth="1"/>
    <col min="10238" max="10240" width="9.7109375" style="60" customWidth="1"/>
    <col min="10241" max="10241" width="12" style="60" bestFit="1" customWidth="1"/>
    <col min="10242" max="10242" width="10.42578125" style="60" bestFit="1" customWidth="1"/>
    <col min="10243" max="10244" width="12" style="60" bestFit="1" customWidth="1"/>
    <col min="10245" max="10245" width="10.42578125" style="60" bestFit="1" customWidth="1"/>
    <col min="10246" max="10246" width="12" style="60" bestFit="1" customWidth="1"/>
    <col min="10247" max="10247" width="20.7109375" style="60" customWidth="1"/>
    <col min="10248" max="10492" width="9.140625" style="60"/>
    <col min="10493" max="10493" width="20.7109375" style="60" customWidth="1"/>
    <col min="10494" max="10496" width="9.7109375" style="60" customWidth="1"/>
    <col min="10497" max="10497" width="12" style="60" bestFit="1" customWidth="1"/>
    <col min="10498" max="10498" width="10.42578125" style="60" bestFit="1" customWidth="1"/>
    <col min="10499" max="10500" width="12" style="60" bestFit="1" customWidth="1"/>
    <col min="10501" max="10501" width="10.42578125" style="60" bestFit="1" customWidth="1"/>
    <col min="10502" max="10502" width="12" style="60" bestFit="1" customWidth="1"/>
    <col min="10503" max="10503" width="20.7109375" style="60" customWidth="1"/>
    <col min="10504" max="10748" width="9.140625" style="60"/>
    <col min="10749" max="10749" width="20.7109375" style="60" customWidth="1"/>
    <col min="10750" max="10752" width="9.7109375" style="60" customWidth="1"/>
    <col min="10753" max="10753" width="12" style="60" bestFit="1" customWidth="1"/>
    <col min="10754" max="10754" width="10.42578125" style="60" bestFit="1" customWidth="1"/>
    <col min="10755" max="10756" width="12" style="60" bestFit="1" customWidth="1"/>
    <col min="10757" max="10757" width="10.42578125" style="60" bestFit="1" customWidth="1"/>
    <col min="10758" max="10758" width="12" style="60" bestFit="1" customWidth="1"/>
    <col min="10759" max="10759" width="20.7109375" style="60" customWidth="1"/>
    <col min="10760" max="11004" width="9.140625" style="60"/>
    <col min="11005" max="11005" width="20.7109375" style="60" customWidth="1"/>
    <col min="11006" max="11008" width="9.7109375" style="60" customWidth="1"/>
    <col min="11009" max="11009" width="12" style="60" bestFit="1" customWidth="1"/>
    <col min="11010" max="11010" width="10.42578125" style="60" bestFit="1" customWidth="1"/>
    <col min="11011" max="11012" width="12" style="60" bestFit="1" customWidth="1"/>
    <col min="11013" max="11013" width="10.42578125" style="60" bestFit="1" customWidth="1"/>
    <col min="11014" max="11014" width="12" style="60" bestFit="1" customWidth="1"/>
    <col min="11015" max="11015" width="20.7109375" style="60" customWidth="1"/>
    <col min="11016" max="11260" width="9.140625" style="60"/>
    <col min="11261" max="11261" width="20.7109375" style="60" customWidth="1"/>
    <col min="11262" max="11264" width="9.7109375" style="60" customWidth="1"/>
    <col min="11265" max="11265" width="12" style="60" bestFit="1" customWidth="1"/>
    <col min="11266" max="11266" width="10.42578125" style="60" bestFit="1" customWidth="1"/>
    <col min="11267" max="11268" width="12" style="60" bestFit="1" customWidth="1"/>
    <col min="11269" max="11269" width="10.42578125" style="60" bestFit="1" customWidth="1"/>
    <col min="11270" max="11270" width="12" style="60" bestFit="1" customWidth="1"/>
    <col min="11271" max="11271" width="20.7109375" style="60" customWidth="1"/>
    <col min="11272" max="11516" width="9.140625" style="60"/>
    <col min="11517" max="11517" width="20.7109375" style="60" customWidth="1"/>
    <col min="11518" max="11520" width="9.7109375" style="60" customWidth="1"/>
    <col min="11521" max="11521" width="12" style="60" bestFit="1" customWidth="1"/>
    <col min="11522" max="11522" width="10.42578125" style="60" bestFit="1" customWidth="1"/>
    <col min="11523" max="11524" width="12" style="60" bestFit="1" customWidth="1"/>
    <col min="11525" max="11525" width="10.42578125" style="60" bestFit="1" customWidth="1"/>
    <col min="11526" max="11526" width="12" style="60" bestFit="1" customWidth="1"/>
    <col min="11527" max="11527" width="20.7109375" style="60" customWidth="1"/>
    <col min="11528" max="11772" width="9.140625" style="60"/>
    <col min="11773" max="11773" width="20.7109375" style="60" customWidth="1"/>
    <col min="11774" max="11776" width="9.7109375" style="60" customWidth="1"/>
    <col min="11777" max="11777" width="12" style="60" bestFit="1" customWidth="1"/>
    <col min="11778" max="11778" width="10.42578125" style="60" bestFit="1" customWidth="1"/>
    <col min="11779" max="11780" width="12" style="60" bestFit="1" customWidth="1"/>
    <col min="11781" max="11781" width="10.42578125" style="60" bestFit="1" customWidth="1"/>
    <col min="11782" max="11782" width="12" style="60" bestFit="1" customWidth="1"/>
    <col min="11783" max="11783" width="20.7109375" style="60" customWidth="1"/>
    <col min="11784" max="12028" width="9.140625" style="60"/>
    <col min="12029" max="12029" width="20.7109375" style="60" customWidth="1"/>
    <col min="12030" max="12032" width="9.7109375" style="60" customWidth="1"/>
    <col min="12033" max="12033" width="12" style="60" bestFit="1" customWidth="1"/>
    <col min="12034" max="12034" width="10.42578125" style="60" bestFit="1" customWidth="1"/>
    <col min="12035" max="12036" width="12" style="60" bestFit="1" customWidth="1"/>
    <col min="12037" max="12037" width="10.42578125" style="60" bestFit="1" customWidth="1"/>
    <col min="12038" max="12038" width="12" style="60" bestFit="1" customWidth="1"/>
    <col min="12039" max="12039" width="20.7109375" style="60" customWidth="1"/>
    <col min="12040" max="12284" width="9.140625" style="60"/>
    <col min="12285" max="12285" width="20.7109375" style="60" customWidth="1"/>
    <col min="12286" max="12288" width="9.7109375" style="60" customWidth="1"/>
    <col min="12289" max="12289" width="12" style="60" bestFit="1" customWidth="1"/>
    <col min="12290" max="12290" width="10.42578125" style="60" bestFit="1" customWidth="1"/>
    <col min="12291" max="12292" width="12" style="60" bestFit="1" customWidth="1"/>
    <col min="12293" max="12293" width="10.42578125" style="60" bestFit="1" customWidth="1"/>
    <col min="12294" max="12294" width="12" style="60" bestFit="1" customWidth="1"/>
    <col min="12295" max="12295" width="20.7109375" style="60" customWidth="1"/>
    <col min="12296" max="12540" width="9.140625" style="60"/>
    <col min="12541" max="12541" width="20.7109375" style="60" customWidth="1"/>
    <col min="12542" max="12544" width="9.7109375" style="60" customWidth="1"/>
    <col min="12545" max="12545" width="12" style="60" bestFit="1" customWidth="1"/>
    <col min="12546" max="12546" width="10.42578125" style="60" bestFit="1" customWidth="1"/>
    <col min="12547" max="12548" width="12" style="60" bestFit="1" customWidth="1"/>
    <col min="12549" max="12549" width="10.42578125" style="60" bestFit="1" customWidth="1"/>
    <col min="12550" max="12550" width="12" style="60" bestFit="1" customWidth="1"/>
    <col min="12551" max="12551" width="20.7109375" style="60" customWidth="1"/>
    <col min="12552" max="12796" width="9.140625" style="60"/>
    <col min="12797" max="12797" width="20.7109375" style="60" customWidth="1"/>
    <col min="12798" max="12800" width="9.7109375" style="60" customWidth="1"/>
    <col min="12801" max="12801" width="12" style="60" bestFit="1" customWidth="1"/>
    <col min="12802" max="12802" width="10.42578125" style="60" bestFit="1" customWidth="1"/>
    <col min="12803" max="12804" width="12" style="60" bestFit="1" customWidth="1"/>
    <col min="12805" max="12805" width="10.42578125" style="60" bestFit="1" customWidth="1"/>
    <col min="12806" max="12806" width="12" style="60" bestFit="1" customWidth="1"/>
    <col min="12807" max="12807" width="20.7109375" style="60" customWidth="1"/>
    <col min="12808" max="13052" width="9.140625" style="60"/>
    <col min="13053" max="13053" width="20.7109375" style="60" customWidth="1"/>
    <col min="13054" max="13056" width="9.7109375" style="60" customWidth="1"/>
    <col min="13057" max="13057" width="12" style="60" bestFit="1" customWidth="1"/>
    <col min="13058" max="13058" width="10.42578125" style="60" bestFit="1" customWidth="1"/>
    <col min="13059" max="13060" width="12" style="60" bestFit="1" customWidth="1"/>
    <col min="13061" max="13061" width="10.42578125" style="60" bestFit="1" customWidth="1"/>
    <col min="13062" max="13062" width="12" style="60" bestFit="1" customWidth="1"/>
    <col min="13063" max="13063" width="20.7109375" style="60" customWidth="1"/>
    <col min="13064" max="13308" width="9.140625" style="60"/>
    <col min="13309" max="13309" width="20.7109375" style="60" customWidth="1"/>
    <col min="13310" max="13312" width="9.7109375" style="60" customWidth="1"/>
    <col min="13313" max="13313" width="12" style="60" bestFit="1" customWidth="1"/>
    <col min="13314" max="13314" width="10.42578125" style="60" bestFit="1" customWidth="1"/>
    <col min="13315" max="13316" width="12" style="60" bestFit="1" customWidth="1"/>
    <col min="13317" max="13317" width="10.42578125" style="60" bestFit="1" customWidth="1"/>
    <col min="13318" max="13318" width="12" style="60" bestFit="1" customWidth="1"/>
    <col min="13319" max="13319" width="20.7109375" style="60" customWidth="1"/>
    <col min="13320" max="13564" width="9.140625" style="60"/>
    <col min="13565" max="13565" width="20.7109375" style="60" customWidth="1"/>
    <col min="13566" max="13568" width="9.7109375" style="60" customWidth="1"/>
    <col min="13569" max="13569" width="12" style="60" bestFit="1" customWidth="1"/>
    <col min="13570" max="13570" width="10.42578125" style="60" bestFit="1" customWidth="1"/>
    <col min="13571" max="13572" width="12" style="60" bestFit="1" customWidth="1"/>
    <col min="13573" max="13573" width="10.42578125" style="60" bestFit="1" customWidth="1"/>
    <col min="13574" max="13574" width="12" style="60" bestFit="1" customWidth="1"/>
    <col min="13575" max="13575" width="20.7109375" style="60" customWidth="1"/>
    <col min="13576" max="13820" width="9.140625" style="60"/>
    <col min="13821" max="13821" width="20.7109375" style="60" customWidth="1"/>
    <col min="13822" max="13824" width="9.7109375" style="60" customWidth="1"/>
    <col min="13825" max="13825" width="12" style="60" bestFit="1" customWidth="1"/>
    <col min="13826" max="13826" width="10.42578125" style="60" bestFit="1" customWidth="1"/>
    <col min="13827" max="13828" width="12" style="60" bestFit="1" customWidth="1"/>
    <col min="13829" max="13829" width="10.42578125" style="60" bestFit="1" customWidth="1"/>
    <col min="13830" max="13830" width="12" style="60" bestFit="1" customWidth="1"/>
    <col min="13831" max="13831" width="20.7109375" style="60" customWidth="1"/>
    <col min="13832" max="14076" width="9.140625" style="60"/>
    <col min="14077" max="14077" width="20.7109375" style="60" customWidth="1"/>
    <col min="14078" max="14080" width="9.7109375" style="60" customWidth="1"/>
    <col min="14081" max="14081" width="12" style="60" bestFit="1" customWidth="1"/>
    <col min="14082" max="14082" width="10.42578125" style="60" bestFit="1" customWidth="1"/>
    <col min="14083" max="14084" width="12" style="60" bestFit="1" customWidth="1"/>
    <col min="14085" max="14085" width="10.42578125" style="60" bestFit="1" customWidth="1"/>
    <col min="14086" max="14086" width="12" style="60" bestFit="1" customWidth="1"/>
    <col min="14087" max="14087" width="20.7109375" style="60" customWidth="1"/>
    <col min="14088" max="14332" width="9.140625" style="60"/>
    <col min="14333" max="14333" width="20.7109375" style="60" customWidth="1"/>
    <col min="14334" max="14336" width="9.7109375" style="60" customWidth="1"/>
    <col min="14337" max="14337" width="12" style="60" bestFit="1" customWidth="1"/>
    <col min="14338" max="14338" width="10.42578125" style="60" bestFit="1" customWidth="1"/>
    <col min="14339" max="14340" width="12" style="60" bestFit="1" customWidth="1"/>
    <col min="14341" max="14341" width="10.42578125" style="60" bestFit="1" customWidth="1"/>
    <col min="14342" max="14342" width="12" style="60" bestFit="1" customWidth="1"/>
    <col min="14343" max="14343" width="20.7109375" style="60" customWidth="1"/>
    <col min="14344" max="14588" width="9.140625" style="60"/>
    <col min="14589" max="14589" width="20.7109375" style="60" customWidth="1"/>
    <col min="14590" max="14592" width="9.7109375" style="60" customWidth="1"/>
    <col min="14593" max="14593" width="12" style="60" bestFit="1" customWidth="1"/>
    <col min="14594" max="14594" width="10.42578125" style="60" bestFit="1" customWidth="1"/>
    <col min="14595" max="14596" width="12" style="60" bestFit="1" customWidth="1"/>
    <col min="14597" max="14597" width="10.42578125" style="60" bestFit="1" customWidth="1"/>
    <col min="14598" max="14598" width="12" style="60" bestFit="1" customWidth="1"/>
    <col min="14599" max="14599" width="20.7109375" style="60" customWidth="1"/>
    <col min="14600" max="14844" width="9.140625" style="60"/>
    <col min="14845" max="14845" width="20.7109375" style="60" customWidth="1"/>
    <col min="14846" max="14848" width="9.7109375" style="60" customWidth="1"/>
    <col min="14849" max="14849" width="12" style="60" bestFit="1" customWidth="1"/>
    <col min="14850" max="14850" width="10.42578125" style="60" bestFit="1" customWidth="1"/>
    <col min="14851" max="14852" width="12" style="60" bestFit="1" customWidth="1"/>
    <col min="14853" max="14853" width="10.42578125" style="60" bestFit="1" customWidth="1"/>
    <col min="14854" max="14854" width="12" style="60" bestFit="1" customWidth="1"/>
    <col min="14855" max="14855" width="20.7109375" style="60" customWidth="1"/>
    <col min="14856" max="15100" width="9.140625" style="60"/>
    <col min="15101" max="15101" width="20.7109375" style="60" customWidth="1"/>
    <col min="15102" max="15104" width="9.7109375" style="60" customWidth="1"/>
    <col min="15105" max="15105" width="12" style="60" bestFit="1" customWidth="1"/>
    <col min="15106" max="15106" width="10.42578125" style="60" bestFit="1" customWidth="1"/>
    <col min="15107" max="15108" width="12" style="60" bestFit="1" customWidth="1"/>
    <col min="15109" max="15109" width="10.42578125" style="60" bestFit="1" customWidth="1"/>
    <col min="15110" max="15110" width="12" style="60" bestFit="1" customWidth="1"/>
    <col min="15111" max="15111" width="20.7109375" style="60" customWidth="1"/>
    <col min="15112" max="15356" width="9.140625" style="60"/>
    <col min="15357" max="15357" width="20.7109375" style="60" customWidth="1"/>
    <col min="15358" max="15360" width="9.7109375" style="60" customWidth="1"/>
    <col min="15361" max="15361" width="12" style="60" bestFit="1" customWidth="1"/>
    <col min="15362" max="15362" width="10.42578125" style="60" bestFit="1" customWidth="1"/>
    <col min="15363" max="15364" width="12" style="60" bestFit="1" customWidth="1"/>
    <col min="15365" max="15365" width="10.42578125" style="60" bestFit="1" customWidth="1"/>
    <col min="15366" max="15366" width="12" style="60" bestFit="1" customWidth="1"/>
    <col min="15367" max="15367" width="20.7109375" style="60" customWidth="1"/>
    <col min="15368" max="15612" width="9.140625" style="60"/>
    <col min="15613" max="15613" width="20.7109375" style="60" customWidth="1"/>
    <col min="15614" max="15616" width="9.7109375" style="60" customWidth="1"/>
    <col min="15617" max="15617" width="12" style="60" bestFit="1" customWidth="1"/>
    <col min="15618" max="15618" width="10.42578125" style="60" bestFit="1" customWidth="1"/>
    <col min="15619" max="15620" width="12" style="60" bestFit="1" customWidth="1"/>
    <col min="15621" max="15621" width="10.42578125" style="60" bestFit="1" customWidth="1"/>
    <col min="15622" max="15622" width="12" style="60" bestFit="1" customWidth="1"/>
    <col min="15623" max="15623" width="20.7109375" style="60" customWidth="1"/>
    <col min="15624" max="15868" width="9.140625" style="60"/>
    <col min="15869" max="15869" width="20.7109375" style="60" customWidth="1"/>
    <col min="15870" max="15872" width="9.7109375" style="60" customWidth="1"/>
    <col min="15873" max="15873" width="12" style="60" bestFit="1" customWidth="1"/>
    <col min="15874" max="15874" width="10.42578125" style="60" bestFit="1" customWidth="1"/>
    <col min="15875" max="15876" width="12" style="60" bestFit="1" customWidth="1"/>
    <col min="15877" max="15877" width="10.42578125" style="60" bestFit="1" customWidth="1"/>
    <col min="15878" max="15878" width="12" style="60" bestFit="1" customWidth="1"/>
    <col min="15879" max="15879" width="20.7109375" style="60" customWidth="1"/>
    <col min="15880" max="16124" width="9.140625" style="60"/>
    <col min="16125" max="16125" width="20.7109375" style="60" customWidth="1"/>
    <col min="16126" max="16128" width="9.7109375" style="60" customWidth="1"/>
    <col min="16129" max="16129" width="12" style="60" bestFit="1" customWidth="1"/>
    <col min="16130" max="16130" width="10.42578125" style="60" bestFit="1" customWidth="1"/>
    <col min="16131" max="16132" width="12" style="60" bestFit="1" customWidth="1"/>
    <col min="16133" max="16133" width="10.42578125" style="60" bestFit="1" customWidth="1"/>
    <col min="16134" max="16134" width="12" style="60" bestFit="1" customWidth="1"/>
    <col min="16135" max="16135" width="20.7109375" style="60" customWidth="1"/>
    <col min="16136" max="16380" width="9.140625" style="60"/>
    <col min="16381" max="16384" width="9.140625" style="60" customWidth="1"/>
  </cols>
  <sheetData>
    <row r="1" spans="1:13" s="3" customFormat="1" ht="30.75">
      <c r="A1" s="528" t="s">
        <v>111</v>
      </c>
      <c r="B1" s="528"/>
      <c r="C1" s="528"/>
      <c r="D1" s="528"/>
      <c r="E1" s="528"/>
      <c r="F1" s="529"/>
      <c r="G1" s="529"/>
      <c r="H1" s="529"/>
      <c r="I1" s="529"/>
      <c r="J1" s="530" t="s">
        <v>110</v>
      </c>
    </row>
    <row r="2" spans="1:13" s="3" customFormat="1" ht="6" customHeight="1">
      <c r="A2" s="66"/>
      <c r="B2" s="163"/>
      <c r="C2" s="163"/>
      <c r="D2" s="163"/>
      <c r="E2" s="163"/>
      <c r="F2" s="67"/>
      <c r="G2" s="67"/>
      <c r="H2" s="67"/>
      <c r="I2" s="67"/>
      <c r="J2" s="67"/>
    </row>
    <row r="3" spans="1:13" s="46" customFormat="1" ht="17.25" customHeight="1">
      <c r="A3" s="597" t="s">
        <v>101</v>
      </c>
      <c r="B3" s="597"/>
      <c r="C3" s="597"/>
      <c r="D3" s="597"/>
      <c r="E3" s="597"/>
      <c r="F3" s="597"/>
      <c r="G3" s="597"/>
      <c r="H3" s="597"/>
      <c r="I3" s="597"/>
      <c r="J3" s="597"/>
    </row>
    <row r="4" spans="1:13" s="48" customFormat="1" ht="18.75">
      <c r="A4" s="612" t="s">
        <v>459</v>
      </c>
      <c r="B4" s="612"/>
      <c r="C4" s="612"/>
      <c r="D4" s="612"/>
      <c r="E4" s="612"/>
      <c r="F4" s="612"/>
      <c r="G4" s="612"/>
      <c r="H4" s="612"/>
      <c r="I4" s="612"/>
      <c r="J4" s="612"/>
      <c r="K4" s="47"/>
      <c r="L4" s="47"/>
    </row>
    <row r="5" spans="1:13" s="46" customFormat="1" ht="16.5" customHeight="1">
      <c r="A5" s="613" t="s">
        <v>339</v>
      </c>
      <c r="B5" s="613"/>
      <c r="C5" s="613"/>
      <c r="D5" s="613"/>
      <c r="E5" s="613"/>
      <c r="F5" s="614"/>
      <c r="G5" s="614"/>
      <c r="H5" s="614"/>
      <c r="I5" s="614"/>
      <c r="J5" s="614"/>
    </row>
    <row r="6" spans="1:13" s="48" customFormat="1" ht="15.75" customHeight="1">
      <c r="A6" s="615" t="s">
        <v>461</v>
      </c>
      <c r="B6" s="615"/>
      <c r="C6" s="615"/>
      <c r="D6" s="615"/>
      <c r="E6" s="615"/>
      <c r="F6" s="615"/>
      <c r="G6" s="615"/>
      <c r="H6" s="615"/>
      <c r="I6" s="615"/>
      <c r="J6" s="615"/>
      <c r="K6" s="47"/>
      <c r="L6" s="47"/>
    </row>
    <row r="7" spans="1:13" s="46" customFormat="1" ht="17.25" customHeight="1">
      <c r="A7" s="14" t="s">
        <v>48</v>
      </c>
      <c r="B7" s="14"/>
      <c r="C7" s="14"/>
      <c r="D7" s="14"/>
      <c r="E7" s="14"/>
      <c r="F7" s="15"/>
      <c r="G7" s="15"/>
      <c r="H7" s="15"/>
      <c r="I7" s="49"/>
      <c r="J7" s="16" t="s">
        <v>282</v>
      </c>
    </row>
    <row r="8" spans="1:13" s="51" customFormat="1" ht="30.75" customHeight="1">
      <c r="A8" s="609" t="s">
        <v>102</v>
      </c>
      <c r="B8" s="619" t="s">
        <v>443</v>
      </c>
      <c r="C8" s="620"/>
      <c r="D8" s="620"/>
      <c r="E8" s="621"/>
      <c r="F8" s="619" t="s">
        <v>460</v>
      </c>
      <c r="G8" s="620"/>
      <c r="H8" s="620"/>
      <c r="I8" s="621"/>
      <c r="J8" s="616" t="s">
        <v>246</v>
      </c>
    </row>
    <row r="9" spans="1:13" s="51" customFormat="1" ht="34.5" customHeight="1">
      <c r="A9" s="610"/>
      <c r="B9" s="492" t="s">
        <v>450</v>
      </c>
      <c r="C9" s="492" t="s">
        <v>451</v>
      </c>
      <c r="D9" s="492" t="s">
        <v>452</v>
      </c>
      <c r="E9" s="492" t="s">
        <v>11</v>
      </c>
      <c r="F9" s="492" t="s">
        <v>450</v>
      </c>
      <c r="G9" s="492" t="s">
        <v>451</v>
      </c>
      <c r="H9" s="492" t="s">
        <v>452</v>
      </c>
      <c r="I9" s="492" t="s">
        <v>11</v>
      </c>
      <c r="J9" s="617"/>
    </row>
    <row r="10" spans="1:13" s="51" customFormat="1" ht="25.5" customHeight="1">
      <c r="A10" s="611"/>
      <c r="B10" s="493" t="s">
        <v>453</v>
      </c>
      <c r="C10" s="493" t="s">
        <v>454</v>
      </c>
      <c r="D10" s="493" t="s">
        <v>455</v>
      </c>
      <c r="E10" s="728" t="s">
        <v>12</v>
      </c>
      <c r="F10" s="493" t="s">
        <v>453</v>
      </c>
      <c r="G10" s="493" t="s">
        <v>454</v>
      </c>
      <c r="H10" s="493" t="s">
        <v>455</v>
      </c>
      <c r="I10" s="728" t="s">
        <v>12</v>
      </c>
      <c r="J10" s="618"/>
    </row>
    <row r="11" spans="1:13" s="54" customFormat="1" ht="18" customHeight="1" thickBot="1">
      <c r="A11" s="68" t="s">
        <v>96</v>
      </c>
      <c r="B11" s="52">
        <v>8735</v>
      </c>
      <c r="C11" s="52">
        <v>0</v>
      </c>
      <c r="D11" s="52">
        <v>1</v>
      </c>
      <c r="E11" s="53">
        <f>SUM(B11:D11)</f>
        <v>8736</v>
      </c>
      <c r="F11" s="52">
        <v>20447</v>
      </c>
      <c r="G11" s="52">
        <v>0</v>
      </c>
      <c r="H11" s="52">
        <v>5</v>
      </c>
      <c r="I11" s="53">
        <f t="shared" ref="I11:I21" si="0">SUM(F11:H11)</f>
        <v>20452</v>
      </c>
      <c r="J11" s="138" t="s">
        <v>135</v>
      </c>
    </row>
    <row r="12" spans="1:13" s="54" customFormat="1" ht="18" customHeight="1" thickBot="1">
      <c r="A12" s="69" t="s">
        <v>97</v>
      </c>
      <c r="B12" s="55">
        <v>1376</v>
      </c>
      <c r="C12" s="55">
        <v>0</v>
      </c>
      <c r="D12" s="55">
        <v>2</v>
      </c>
      <c r="E12" s="56">
        <f t="shared" ref="E12:E21" si="1">SUM(B12:D12)</f>
        <v>1378</v>
      </c>
      <c r="F12" s="55">
        <v>5363</v>
      </c>
      <c r="G12" s="55">
        <v>0</v>
      </c>
      <c r="H12" s="55">
        <v>10</v>
      </c>
      <c r="I12" s="56">
        <f t="shared" si="0"/>
        <v>5373</v>
      </c>
      <c r="J12" s="116" t="s">
        <v>78</v>
      </c>
      <c r="M12" s="490"/>
    </row>
    <row r="13" spans="1:13" s="54" customFormat="1" ht="18" customHeight="1" thickBot="1">
      <c r="A13" s="68" t="s">
        <v>98</v>
      </c>
      <c r="B13" s="52">
        <v>16121</v>
      </c>
      <c r="C13" s="52">
        <v>0</v>
      </c>
      <c r="D13" s="52">
        <v>24</v>
      </c>
      <c r="E13" s="53">
        <f t="shared" si="1"/>
        <v>16145</v>
      </c>
      <c r="F13" s="52">
        <v>45047</v>
      </c>
      <c r="G13" s="52">
        <v>0</v>
      </c>
      <c r="H13" s="52">
        <v>17</v>
      </c>
      <c r="I13" s="53">
        <f t="shared" si="0"/>
        <v>45064</v>
      </c>
      <c r="J13" s="138" t="s">
        <v>79</v>
      </c>
      <c r="M13" s="491"/>
    </row>
    <row r="14" spans="1:13" s="54" customFormat="1" ht="18" customHeight="1" thickBot="1">
      <c r="A14" s="69" t="s">
        <v>415</v>
      </c>
      <c r="B14" s="55">
        <v>53019</v>
      </c>
      <c r="C14" s="55">
        <v>0</v>
      </c>
      <c r="D14" s="55">
        <v>899</v>
      </c>
      <c r="E14" s="56">
        <f t="shared" si="1"/>
        <v>53918</v>
      </c>
      <c r="F14" s="55">
        <v>187658</v>
      </c>
      <c r="G14" s="55">
        <v>0</v>
      </c>
      <c r="H14" s="55">
        <v>1218</v>
      </c>
      <c r="I14" s="56">
        <f t="shared" si="0"/>
        <v>188876</v>
      </c>
      <c r="J14" s="116" t="s">
        <v>80</v>
      </c>
      <c r="M14" s="490"/>
    </row>
    <row r="15" spans="1:13" s="54" customFormat="1" ht="18" customHeight="1" thickBot="1">
      <c r="A15" s="68" t="s">
        <v>416</v>
      </c>
      <c r="B15" s="52">
        <v>5296</v>
      </c>
      <c r="C15" s="52">
        <v>0</v>
      </c>
      <c r="D15" s="52">
        <v>14</v>
      </c>
      <c r="E15" s="53">
        <f t="shared" si="1"/>
        <v>5310</v>
      </c>
      <c r="F15" s="52">
        <v>13731</v>
      </c>
      <c r="G15" s="52">
        <v>0</v>
      </c>
      <c r="H15" s="52">
        <v>27</v>
      </c>
      <c r="I15" s="53">
        <f t="shared" si="0"/>
        <v>13758</v>
      </c>
      <c r="J15" s="138" t="s">
        <v>295</v>
      </c>
      <c r="M15" s="406"/>
    </row>
    <row r="16" spans="1:13" s="54" customFormat="1" ht="15.75" customHeight="1" thickBot="1">
      <c r="A16" s="69" t="s">
        <v>86</v>
      </c>
      <c r="B16" s="55">
        <v>24740</v>
      </c>
      <c r="C16" s="55">
        <v>0</v>
      </c>
      <c r="D16" s="55">
        <v>118</v>
      </c>
      <c r="E16" s="56">
        <f t="shared" si="1"/>
        <v>24858</v>
      </c>
      <c r="F16" s="55">
        <v>46469</v>
      </c>
      <c r="G16" s="55">
        <v>0</v>
      </c>
      <c r="H16" s="55">
        <v>241</v>
      </c>
      <c r="I16" s="56">
        <f t="shared" si="0"/>
        <v>46710</v>
      </c>
      <c r="J16" s="116" t="s">
        <v>81</v>
      </c>
    </row>
    <row r="17" spans="1:10" s="54" customFormat="1" ht="15.75" customHeight="1" thickBot="1">
      <c r="A17" s="68" t="s">
        <v>417</v>
      </c>
      <c r="B17" s="52">
        <v>13804</v>
      </c>
      <c r="C17" s="52">
        <v>0</v>
      </c>
      <c r="D17" s="52">
        <v>1</v>
      </c>
      <c r="E17" s="53">
        <f t="shared" si="1"/>
        <v>13805</v>
      </c>
      <c r="F17" s="52">
        <v>20764</v>
      </c>
      <c r="G17" s="52">
        <v>0</v>
      </c>
      <c r="H17" s="52">
        <v>4</v>
      </c>
      <c r="I17" s="53">
        <f t="shared" si="0"/>
        <v>20768</v>
      </c>
      <c r="J17" s="138" t="s">
        <v>225</v>
      </c>
    </row>
    <row r="18" spans="1:10" s="54" customFormat="1" ht="38.25" thickBot="1">
      <c r="A18" s="69" t="s">
        <v>418</v>
      </c>
      <c r="B18" s="55">
        <v>1904</v>
      </c>
      <c r="C18" s="55">
        <v>0</v>
      </c>
      <c r="D18" s="55">
        <v>2</v>
      </c>
      <c r="E18" s="56">
        <f t="shared" si="1"/>
        <v>1906</v>
      </c>
      <c r="F18" s="55">
        <v>3252</v>
      </c>
      <c r="G18" s="55">
        <v>0</v>
      </c>
      <c r="H18" s="55">
        <v>11</v>
      </c>
      <c r="I18" s="56">
        <f t="shared" si="0"/>
        <v>3263</v>
      </c>
      <c r="J18" s="116" t="s">
        <v>226</v>
      </c>
    </row>
    <row r="19" spans="1:10" s="54" customFormat="1" ht="19.5" thickBot="1">
      <c r="A19" s="68" t="s">
        <v>433</v>
      </c>
      <c r="B19" s="52">
        <v>4924</v>
      </c>
      <c r="C19" s="52">
        <v>0</v>
      </c>
      <c r="D19" s="52">
        <v>4</v>
      </c>
      <c r="E19" s="53">
        <f t="shared" si="1"/>
        <v>4928</v>
      </c>
      <c r="F19" s="52">
        <v>8719</v>
      </c>
      <c r="G19" s="52">
        <v>0</v>
      </c>
      <c r="H19" s="52">
        <v>1</v>
      </c>
      <c r="I19" s="53">
        <f t="shared" si="0"/>
        <v>8720</v>
      </c>
      <c r="J19" s="138" t="s">
        <v>227</v>
      </c>
    </row>
    <row r="20" spans="1:10" s="54" customFormat="1" ht="19.5" thickBot="1">
      <c r="A20" s="69" t="s">
        <v>103</v>
      </c>
      <c r="B20" s="55">
        <v>1378</v>
      </c>
      <c r="C20" s="55">
        <v>0</v>
      </c>
      <c r="D20" s="55">
        <v>3</v>
      </c>
      <c r="E20" s="56">
        <f t="shared" si="1"/>
        <v>1381</v>
      </c>
      <c r="F20" s="55">
        <v>2585</v>
      </c>
      <c r="G20" s="55">
        <v>0</v>
      </c>
      <c r="H20" s="55">
        <v>1</v>
      </c>
      <c r="I20" s="56">
        <f t="shared" si="0"/>
        <v>2586</v>
      </c>
      <c r="J20" s="116" t="s">
        <v>228</v>
      </c>
    </row>
    <row r="21" spans="1:10" s="54" customFormat="1" ht="18.75">
      <c r="A21" s="70" t="s">
        <v>87</v>
      </c>
      <c r="B21" s="57">
        <v>338</v>
      </c>
      <c r="C21" s="57">
        <v>0</v>
      </c>
      <c r="D21" s="57">
        <v>0</v>
      </c>
      <c r="E21" s="58">
        <f t="shared" si="1"/>
        <v>338</v>
      </c>
      <c r="F21" s="57">
        <v>1048</v>
      </c>
      <c r="G21" s="57">
        <v>0</v>
      </c>
      <c r="H21" s="57">
        <v>0</v>
      </c>
      <c r="I21" s="58">
        <f t="shared" si="0"/>
        <v>1048</v>
      </c>
      <c r="J21" s="139" t="s">
        <v>82</v>
      </c>
    </row>
    <row r="22" spans="1:10" s="54" customFormat="1" ht="18.75">
      <c r="A22" s="71" t="s">
        <v>11</v>
      </c>
      <c r="B22" s="59">
        <f>SUM(B11:B21)</f>
        <v>131635</v>
      </c>
      <c r="C22" s="59">
        <f t="shared" ref="C22" si="2">SUM(C11:C21)</f>
        <v>0</v>
      </c>
      <c r="D22" s="59">
        <f>SUM(D11:D21)</f>
        <v>1068</v>
      </c>
      <c r="E22" s="59">
        <f>SUM(E11:E21)</f>
        <v>132703</v>
      </c>
      <c r="F22" s="59">
        <f>SUM(F11:F21)</f>
        <v>355083</v>
      </c>
      <c r="G22" s="59">
        <f t="shared" ref="G22" si="3">SUM(G11:G21)</f>
        <v>0</v>
      </c>
      <c r="H22" s="59">
        <f>SUM(H11:H21)</f>
        <v>1535</v>
      </c>
      <c r="I22" s="59">
        <f>SUM(I11:I21)</f>
        <v>356618</v>
      </c>
      <c r="J22" s="140" t="s">
        <v>12</v>
      </c>
    </row>
    <row r="23" spans="1:10" s="54" customFormat="1" ht="33" customHeight="1">
      <c r="A23" s="729" t="s">
        <v>583</v>
      </c>
      <c r="B23" s="729"/>
      <c r="C23" s="729"/>
      <c r="D23" s="729"/>
      <c r="E23" s="729"/>
      <c r="F23" s="727" t="s">
        <v>584</v>
      </c>
      <c r="G23" s="727"/>
      <c r="H23" s="727"/>
      <c r="I23" s="727"/>
      <c r="J23" s="727"/>
    </row>
    <row r="24" spans="1:10" s="54" customFormat="1" ht="15">
      <c r="A24" s="730" t="s">
        <v>432</v>
      </c>
      <c r="B24" s="730"/>
      <c r="C24" s="730"/>
      <c r="D24" s="726"/>
      <c r="E24" s="726"/>
      <c r="F24" s="727" t="s">
        <v>431</v>
      </c>
      <c r="G24" s="727"/>
      <c r="H24" s="727"/>
      <c r="I24" s="727"/>
      <c r="J24" s="727"/>
    </row>
    <row r="25" spans="1:10" ht="24.95" customHeight="1">
      <c r="A25" s="73"/>
      <c r="B25" s="73"/>
      <c r="C25" s="73"/>
      <c r="D25" s="73"/>
      <c r="E25" s="73"/>
      <c r="F25" s="73"/>
      <c r="G25" s="73"/>
      <c r="H25" s="73"/>
      <c r="I25" s="73"/>
      <c r="J25" s="73"/>
    </row>
    <row r="26" spans="1:10" ht="24.95" customHeight="1">
      <c r="A26" s="73"/>
      <c r="B26" s="73"/>
      <c r="C26" s="73"/>
      <c r="D26" s="73"/>
      <c r="E26" s="73"/>
      <c r="F26" s="73"/>
      <c r="G26" s="73"/>
      <c r="H26" s="73"/>
      <c r="I26" s="73"/>
      <c r="J26" s="73"/>
    </row>
    <row r="27" spans="1:10" ht="24.95" customHeight="1">
      <c r="A27" s="73"/>
      <c r="B27" s="73"/>
      <c r="C27" s="73"/>
      <c r="D27" s="73"/>
      <c r="E27" s="73"/>
      <c r="F27" s="73"/>
      <c r="G27" s="73"/>
      <c r="H27" s="73"/>
      <c r="I27" s="73"/>
      <c r="J27" s="73"/>
    </row>
    <row r="28" spans="1:10" ht="24.95" customHeight="1">
      <c r="A28" s="73"/>
      <c r="B28" s="73"/>
      <c r="C28" s="73"/>
      <c r="D28" s="73"/>
      <c r="E28" s="73"/>
      <c r="F28" s="73"/>
      <c r="G28" s="73"/>
      <c r="H28" s="73"/>
      <c r="I28" s="73"/>
      <c r="J28" s="73"/>
    </row>
    <row r="29" spans="1:10" ht="24.95" customHeight="1">
      <c r="A29" s="73"/>
      <c r="B29" s="73"/>
      <c r="C29" s="73"/>
      <c r="D29" s="73"/>
      <c r="E29" s="73"/>
      <c r="F29" s="73"/>
      <c r="G29" s="73"/>
      <c r="H29" s="73"/>
      <c r="I29" s="73"/>
      <c r="J29" s="73"/>
    </row>
    <row r="30" spans="1:10" ht="24.95" customHeight="1">
      <c r="A30" s="73"/>
      <c r="B30" s="73"/>
      <c r="C30" s="73"/>
      <c r="D30" s="73"/>
      <c r="E30" s="73"/>
      <c r="F30" s="73"/>
      <c r="G30" s="73"/>
      <c r="H30" s="73"/>
      <c r="I30" s="73"/>
      <c r="J30" s="73"/>
    </row>
    <row r="31" spans="1:10" ht="24.95" customHeight="1">
      <c r="A31" s="73"/>
      <c r="B31" s="73"/>
      <c r="C31" s="73"/>
      <c r="D31" s="73"/>
      <c r="E31" s="73"/>
      <c r="F31" s="73"/>
      <c r="G31" s="73"/>
      <c r="H31" s="73"/>
      <c r="I31" s="73"/>
      <c r="J31" s="73"/>
    </row>
    <row r="32" spans="1:10" ht="24.95" customHeight="1">
      <c r="A32" s="73"/>
      <c r="B32" s="73"/>
      <c r="C32" s="73"/>
      <c r="D32" s="73"/>
      <c r="E32" s="73"/>
      <c r="F32" s="73"/>
      <c r="G32" s="73"/>
      <c r="H32" s="73"/>
      <c r="I32" s="73"/>
      <c r="J32" s="73"/>
    </row>
    <row r="33" spans="1:10" ht="24.95" customHeight="1">
      <c r="A33" s="73"/>
      <c r="B33" s="73"/>
      <c r="C33" s="73"/>
      <c r="D33" s="73"/>
      <c r="E33" s="73"/>
      <c r="F33" s="73"/>
      <c r="G33" s="73"/>
      <c r="H33" s="73"/>
      <c r="I33" s="73"/>
      <c r="J33" s="73"/>
    </row>
    <row r="34" spans="1:10" ht="24.95" customHeight="1">
      <c r="A34" s="73"/>
      <c r="B34" s="73"/>
      <c r="C34" s="73"/>
      <c r="D34" s="73"/>
      <c r="E34" s="73"/>
      <c r="F34" s="73"/>
      <c r="G34" s="73"/>
      <c r="H34" s="73"/>
      <c r="I34" s="73"/>
      <c r="J34" s="73"/>
    </row>
    <row r="35" spans="1:10" ht="24.95" customHeight="1">
      <c r="A35" s="73"/>
      <c r="B35" s="73"/>
      <c r="C35" s="73"/>
      <c r="D35" s="73"/>
      <c r="E35" s="73"/>
      <c r="F35" s="73"/>
      <c r="G35" s="73"/>
      <c r="H35" s="73"/>
      <c r="I35" s="73"/>
      <c r="J35" s="73"/>
    </row>
    <row r="36" spans="1:10" ht="24.95" customHeight="1">
      <c r="A36" s="73"/>
      <c r="B36" s="73"/>
      <c r="C36" s="73"/>
      <c r="D36" s="73"/>
      <c r="E36" s="73"/>
      <c r="F36" s="73"/>
      <c r="G36" s="73"/>
      <c r="H36" s="73"/>
      <c r="I36" s="73"/>
      <c r="J36" s="73"/>
    </row>
    <row r="37" spans="1:10" ht="24.95" customHeight="1">
      <c r="A37" s="73"/>
      <c r="B37" s="73"/>
      <c r="C37" s="73"/>
      <c r="D37" s="73"/>
      <c r="E37" s="73"/>
      <c r="F37" s="73"/>
      <c r="G37" s="73"/>
      <c r="H37" s="73"/>
      <c r="I37" s="73"/>
      <c r="J37" s="73"/>
    </row>
    <row r="38" spans="1:10" ht="24.95" customHeight="1">
      <c r="A38" s="73"/>
      <c r="B38" s="73"/>
      <c r="C38" s="73"/>
      <c r="D38" s="73"/>
      <c r="E38" s="73"/>
      <c r="F38" s="73"/>
      <c r="G38" s="73"/>
      <c r="H38" s="73"/>
      <c r="I38" s="73"/>
      <c r="J38" s="73"/>
    </row>
    <row r="39" spans="1:10" ht="24.95" customHeight="1">
      <c r="A39" s="73"/>
      <c r="B39" s="73"/>
      <c r="C39" s="73"/>
      <c r="D39" s="73"/>
      <c r="E39" s="73"/>
      <c r="F39" s="73"/>
      <c r="G39" s="73"/>
      <c r="H39" s="73"/>
      <c r="I39" s="73"/>
      <c r="J39" s="73"/>
    </row>
    <row r="40" spans="1:10" ht="18" customHeight="1">
      <c r="A40" s="73"/>
      <c r="B40" s="73"/>
      <c r="C40" s="73"/>
      <c r="D40" s="73"/>
      <c r="E40" s="73"/>
      <c r="F40" s="73"/>
      <c r="G40" s="73"/>
      <c r="H40" s="73"/>
      <c r="I40" s="73"/>
      <c r="J40" s="73"/>
    </row>
    <row r="41" spans="1:10" ht="29.25" customHeight="1">
      <c r="A41" s="73"/>
      <c r="B41" s="73"/>
      <c r="C41" s="73"/>
      <c r="D41" s="73"/>
      <c r="E41" s="73"/>
      <c r="F41" s="73"/>
      <c r="G41" s="73"/>
      <c r="H41" s="73"/>
      <c r="I41" s="73"/>
      <c r="J41" s="73"/>
    </row>
    <row r="42" spans="1:10" ht="35.25" customHeight="1"/>
    <row r="49" spans="1:7" ht="24.95" customHeight="1">
      <c r="A49" s="60" t="s">
        <v>237</v>
      </c>
      <c r="F49" s="72">
        <f>I21</f>
        <v>1048</v>
      </c>
    </row>
    <row r="50" spans="1:7" ht="24.95" customHeight="1">
      <c r="A50" s="60" t="s">
        <v>240</v>
      </c>
      <c r="F50" s="72">
        <f>I20</f>
        <v>2586</v>
      </c>
    </row>
    <row r="51" spans="1:7" ht="24.95" customHeight="1">
      <c r="A51" s="60" t="s">
        <v>435</v>
      </c>
      <c r="F51" s="72">
        <f>I19</f>
        <v>8720</v>
      </c>
    </row>
    <row r="52" spans="1:7" ht="24.95" customHeight="1">
      <c r="A52" s="60" t="s">
        <v>239</v>
      </c>
      <c r="F52" s="72">
        <f>I18</f>
        <v>3263</v>
      </c>
    </row>
    <row r="53" spans="1:7" ht="24.95" customHeight="1">
      <c r="A53" s="60" t="s">
        <v>238</v>
      </c>
      <c r="F53" s="72">
        <f>I17</f>
        <v>20768</v>
      </c>
    </row>
    <row r="54" spans="1:7" ht="24.95" customHeight="1">
      <c r="A54" s="60" t="s">
        <v>116</v>
      </c>
      <c r="F54" s="72">
        <f>I16</f>
        <v>46710</v>
      </c>
    </row>
    <row r="55" spans="1:7" ht="24.95" customHeight="1">
      <c r="A55" s="60" t="s">
        <v>115</v>
      </c>
      <c r="F55" s="72">
        <f>I15</f>
        <v>13758</v>
      </c>
    </row>
    <row r="56" spans="1:7" ht="24.95" customHeight="1">
      <c r="A56" s="60" t="s">
        <v>114</v>
      </c>
      <c r="F56" s="72">
        <f>I14</f>
        <v>188876</v>
      </c>
    </row>
    <row r="57" spans="1:7" ht="24.95" customHeight="1">
      <c r="A57" s="60" t="s">
        <v>113</v>
      </c>
      <c r="F57" s="72">
        <f>I13</f>
        <v>45064</v>
      </c>
    </row>
    <row r="58" spans="1:7" ht="24.95" customHeight="1">
      <c r="A58" s="60" t="s">
        <v>112</v>
      </c>
      <c r="F58" s="72">
        <f>I12</f>
        <v>5373</v>
      </c>
    </row>
    <row r="59" spans="1:7" ht="24.95" customHeight="1">
      <c r="A59" s="60" t="s">
        <v>286</v>
      </c>
      <c r="F59" s="72">
        <f>I11</f>
        <v>20452</v>
      </c>
    </row>
    <row r="63" spans="1:7" ht="24.95" customHeight="1">
      <c r="F63" s="175">
        <f>SUM(F58:F62)</f>
        <v>25825</v>
      </c>
      <c r="G63" s="72">
        <f>I22-F63</f>
        <v>330793</v>
      </c>
    </row>
  </sheetData>
  <sortState ref="A48:F58">
    <sortCondition ref="F23"/>
  </sortState>
  <mergeCells count="12">
    <mergeCell ref="F24:J24"/>
    <mergeCell ref="A8:A10"/>
    <mergeCell ref="A3:J3"/>
    <mergeCell ref="A4:J4"/>
    <mergeCell ref="A5:J5"/>
    <mergeCell ref="A6:J6"/>
    <mergeCell ref="J8:J10"/>
    <mergeCell ref="F8:I8"/>
    <mergeCell ref="B8:E8"/>
    <mergeCell ref="A24:C24"/>
    <mergeCell ref="F23:J23"/>
    <mergeCell ref="A23:E23"/>
  </mergeCells>
  <printOptions horizontalCentered="1"/>
  <pageMargins left="0" right="0" top="0.47244094488188981" bottom="0" header="0" footer="0"/>
  <pageSetup paperSize="11" scale="80" orientation="landscape" r:id="rId1"/>
  <headerFooter alignWithMargins="0">
    <oddFooter>&amp;C_&amp;P_</oddFooter>
  </headerFooter>
  <rowBreaks count="1" manualBreakCount="1">
    <brk id="24"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63"/>
  <sheetViews>
    <sheetView rightToLeft="1" view="pageBreakPreview" topLeftCell="A7" zoomScaleNormal="100" zoomScaleSheetLayoutView="100" workbookViewId="0">
      <selection activeCell="M22" sqref="L22:M22"/>
    </sheetView>
  </sheetViews>
  <sheetFormatPr defaultRowHeight="24.95" customHeight="1"/>
  <cols>
    <col min="1" max="1" width="20.42578125" style="60" customWidth="1"/>
    <col min="2" max="2" width="10.42578125" style="60" customWidth="1"/>
    <col min="3" max="4" width="8.5703125" style="60" customWidth="1"/>
    <col min="5" max="5" width="10.28515625" style="60" customWidth="1"/>
    <col min="6" max="6" width="11.140625" style="60" customWidth="1"/>
    <col min="7" max="7" width="8.5703125" style="60" customWidth="1"/>
    <col min="8" max="8" width="10.5703125" style="60" customWidth="1"/>
    <col min="9" max="9" width="11" style="60" customWidth="1"/>
    <col min="10" max="10" width="24.42578125" style="60" customWidth="1"/>
    <col min="11" max="252" width="9.140625" style="60"/>
    <col min="253" max="253" width="20.7109375" style="60" customWidth="1"/>
    <col min="254" max="256" width="9.7109375" style="60" customWidth="1"/>
    <col min="257" max="257" width="12" style="60" bestFit="1" customWidth="1"/>
    <col min="258" max="258" width="10.42578125" style="60" bestFit="1" customWidth="1"/>
    <col min="259" max="260" width="12" style="60" bestFit="1" customWidth="1"/>
    <col min="261" max="261" width="10.42578125" style="60" bestFit="1" customWidth="1"/>
    <col min="262" max="262" width="12" style="60" bestFit="1" customWidth="1"/>
    <col min="263" max="263" width="20.7109375" style="60" customWidth="1"/>
    <col min="264" max="508" width="9.140625" style="60"/>
    <col min="509" max="509" width="20.7109375" style="60" customWidth="1"/>
    <col min="510" max="512" width="9.7109375" style="60" customWidth="1"/>
    <col min="513" max="513" width="12" style="60" bestFit="1" customWidth="1"/>
    <col min="514" max="514" width="10.42578125" style="60" bestFit="1" customWidth="1"/>
    <col min="515" max="516" width="12" style="60" bestFit="1" customWidth="1"/>
    <col min="517" max="517" width="10.42578125" style="60" bestFit="1" customWidth="1"/>
    <col min="518" max="518" width="12" style="60" bestFit="1" customWidth="1"/>
    <col min="519" max="519" width="20.7109375" style="60" customWidth="1"/>
    <col min="520" max="764" width="9.140625" style="60"/>
    <col min="765" max="765" width="20.7109375" style="60" customWidth="1"/>
    <col min="766" max="768" width="9.7109375" style="60" customWidth="1"/>
    <col min="769" max="769" width="12" style="60" bestFit="1" customWidth="1"/>
    <col min="770" max="770" width="10.42578125" style="60" bestFit="1" customWidth="1"/>
    <col min="771" max="772" width="12" style="60" bestFit="1" customWidth="1"/>
    <col min="773" max="773" width="10.42578125" style="60" bestFit="1" customWidth="1"/>
    <col min="774" max="774" width="12" style="60" bestFit="1" customWidth="1"/>
    <col min="775" max="775" width="20.7109375" style="60" customWidth="1"/>
    <col min="776" max="1020" width="9.140625" style="60"/>
    <col min="1021" max="1021" width="20.7109375" style="60" customWidth="1"/>
    <col min="1022" max="1024" width="9.7109375" style="60" customWidth="1"/>
    <col min="1025" max="1025" width="12" style="60" bestFit="1" customWidth="1"/>
    <col min="1026" max="1026" width="10.42578125" style="60" bestFit="1" customWidth="1"/>
    <col min="1027" max="1028" width="12" style="60" bestFit="1" customWidth="1"/>
    <col min="1029" max="1029" width="10.42578125" style="60" bestFit="1" customWidth="1"/>
    <col min="1030" max="1030" width="12" style="60" bestFit="1" customWidth="1"/>
    <col min="1031" max="1031" width="20.7109375" style="60" customWidth="1"/>
    <col min="1032" max="1276" width="9.140625" style="60"/>
    <col min="1277" max="1277" width="20.7109375" style="60" customWidth="1"/>
    <col min="1278" max="1280" width="9.7109375" style="60" customWidth="1"/>
    <col min="1281" max="1281" width="12" style="60" bestFit="1" customWidth="1"/>
    <col min="1282" max="1282" width="10.42578125" style="60" bestFit="1" customWidth="1"/>
    <col min="1283" max="1284" width="12" style="60" bestFit="1" customWidth="1"/>
    <col min="1285" max="1285" width="10.42578125" style="60" bestFit="1" customWidth="1"/>
    <col min="1286" max="1286" width="12" style="60" bestFit="1" customWidth="1"/>
    <col min="1287" max="1287" width="20.7109375" style="60" customWidth="1"/>
    <col min="1288" max="1532" width="9.140625" style="60"/>
    <col min="1533" max="1533" width="20.7109375" style="60" customWidth="1"/>
    <col min="1534" max="1536" width="9.7109375" style="60" customWidth="1"/>
    <col min="1537" max="1537" width="12" style="60" bestFit="1" customWidth="1"/>
    <col min="1538" max="1538" width="10.42578125" style="60" bestFit="1" customWidth="1"/>
    <col min="1539" max="1540" width="12" style="60" bestFit="1" customWidth="1"/>
    <col min="1541" max="1541" width="10.42578125" style="60" bestFit="1" customWidth="1"/>
    <col min="1542" max="1542" width="12" style="60" bestFit="1" customWidth="1"/>
    <col min="1543" max="1543" width="20.7109375" style="60" customWidth="1"/>
    <col min="1544" max="1788" width="9.140625" style="60"/>
    <col min="1789" max="1789" width="20.7109375" style="60" customWidth="1"/>
    <col min="1790" max="1792" width="9.7109375" style="60" customWidth="1"/>
    <col min="1793" max="1793" width="12" style="60" bestFit="1" customWidth="1"/>
    <col min="1794" max="1794" width="10.42578125" style="60" bestFit="1" customWidth="1"/>
    <col min="1795" max="1796" width="12" style="60" bestFit="1" customWidth="1"/>
    <col min="1797" max="1797" width="10.42578125" style="60" bestFit="1" customWidth="1"/>
    <col min="1798" max="1798" width="12" style="60" bestFit="1" customWidth="1"/>
    <col min="1799" max="1799" width="20.7109375" style="60" customWidth="1"/>
    <col min="1800" max="2044" width="9.140625" style="60"/>
    <col min="2045" max="2045" width="20.7109375" style="60" customWidth="1"/>
    <col min="2046" max="2048" width="9.7109375" style="60" customWidth="1"/>
    <col min="2049" max="2049" width="12" style="60" bestFit="1" customWidth="1"/>
    <col min="2050" max="2050" width="10.42578125" style="60" bestFit="1" customWidth="1"/>
    <col min="2051" max="2052" width="12" style="60" bestFit="1" customWidth="1"/>
    <col min="2053" max="2053" width="10.42578125" style="60" bestFit="1" customWidth="1"/>
    <col min="2054" max="2054" width="12" style="60" bestFit="1" customWidth="1"/>
    <col min="2055" max="2055" width="20.7109375" style="60" customWidth="1"/>
    <col min="2056" max="2300" width="9.140625" style="60"/>
    <col min="2301" max="2301" width="20.7109375" style="60" customWidth="1"/>
    <col min="2302" max="2304" width="9.7109375" style="60" customWidth="1"/>
    <col min="2305" max="2305" width="12" style="60" bestFit="1" customWidth="1"/>
    <col min="2306" max="2306" width="10.42578125" style="60" bestFit="1" customWidth="1"/>
    <col min="2307" max="2308" width="12" style="60" bestFit="1" customWidth="1"/>
    <col min="2309" max="2309" width="10.42578125" style="60" bestFit="1" customWidth="1"/>
    <col min="2310" max="2310" width="12" style="60" bestFit="1" customWidth="1"/>
    <col min="2311" max="2311" width="20.7109375" style="60" customWidth="1"/>
    <col min="2312" max="2556" width="9.140625" style="60"/>
    <col min="2557" max="2557" width="20.7109375" style="60" customWidth="1"/>
    <col min="2558" max="2560" width="9.7109375" style="60" customWidth="1"/>
    <col min="2561" max="2561" width="12" style="60" bestFit="1" customWidth="1"/>
    <col min="2562" max="2562" width="10.42578125" style="60" bestFit="1" customWidth="1"/>
    <col min="2563" max="2564" width="12" style="60" bestFit="1" customWidth="1"/>
    <col min="2565" max="2565" width="10.42578125" style="60" bestFit="1" customWidth="1"/>
    <col min="2566" max="2566" width="12" style="60" bestFit="1" customWidth="1"/>
    <col min="2567" max="2567" width="20.7109375" style="60" customWidth="1"/>
    <col min="2568" max="2812" width="9.140625" style="60"/>
    <col min="2813" max="2813" width="20.7109375" style="60" customWidth="1"/>
    <col min="2814" max="2816" width="9.7109375" style="60" customWidth="1"/>
    <col min="2817" max="2817" width="12" style="60" bestFit="1" customWidth="1"/>
    <col min="2818" max="2818" width="10.42578125" style="60" bestFit="1" customWidth="1"/>
    <col min="2819" max="2820" width="12" style="60" bestFit="1" customWidth="1"/>
    <col min="2821" max="2821" width="10.42578125" style="60" bestFit="1" customWidth="1"/>
    <col min="2822" max="2822" width="12" style="60" bestFit="1" customWidth="1"/>
    <col min="2823" max="2823" width="20.7109375" style="60" customWidth="1"/>
    <col min="2824" max="3068" width="9.140625" style="60"/>
    <col min="3069" max="3069" width="20.7109375" style="60" customWidth="1"/>
    <col min="3070" max="3072" width="9.7109375" style="60" customWidth="1"/>
    <col min="3073" max="3073" width="12" style="60" bestFit="1" customWidth="1"/>
    <col min="3074" max="3074" width="10.42578125" style="60" bestFit="1" customWidth="1"/>
    <col min="3075" max="3076" width="12" style="60" bestFit="1" customWidth="1"/>
    <col min="3077" max="3077" width="10.42578125" style="60" bestFit="1" customWidth="1"/>
    <col min="3078" max="3078" width="12" style="60" bestFit="1" customWidth="1"/>
    <col min="3079" max="3079" width="20.7109375" style="60" customWidth="1"/>
    <col min="3080" max="3324" width="9.140625" style="60"/>
    <col min="3325" max="3325" width="20.7109375" style="60" customWidth="1"/>
    <col min="3326" max="3328" width="9.7109375" style="60" customWidth="1"/>
    <col min="3329" max="3329" width="12" style="60" bestFit="1" customWidth="1"/>
    <col min="3330" max="3330" width="10.42578125" style="60" bestFit="1" customWidth="1"/>
    <col min="3331" max="3332" width="12" style="60" bestFit="1" customWidth="1"/>
    <col min="3333" max="3333" width="10.42578125" style="60" bestFit="1" customWidth="1"/>
    <col min="3334" max="3334" width="12" style="60" bestFit="1" customWidth="1"/>
    <col min="3335" max="3335" width="20.7109375" style="60" customWidth="1"/>
    <col min="3336" max="3580" width="9.140625" style="60"/>
    <col min="3581" max="3581" width="20.7109375" style="60" customWidth="1"/>
    <col min="3582" max="3584" width="9.7109375" style="60" customWidth="1"/>
    <col min="3585" max="3585" width="12" style="60" bestFit="1" customWidth="1"/>
    <col min="3586" max="3586" width="10.42578125" style="60" bestFit="1" customWidth="1"/>
    <col min="3587" max="3588" width="12" style="60" bestFit="1" customWidth="1"/>
    <col min="3589" max="3589" width="10.42578125" style="60" bestFit="1" customWidth="1"/>
    <col min="3590" max="3590" width="12" style="60" bestFit="1" customWidth="1"/>
    <col min="3591" max="3591" width="20.7109375" style="60" customWidth="1"/>
    <col min="3592" max="3836" width="9.140625" style="60"/>
    <col min="3837" max="3837" width="20.7109375" style="60" customWidth="1"/>
    <col min="3838" max="3840" width="9.7109375" style="60" customWidth="1"/>
    <col min="3841" max="3841" width="12" style="60" bestFit="1" customWidth="1"/>
    <col min="3842" max="3842" width="10.42578125" style="60" bestFit="1" customWidth="1"/>
    <col min="3843" max="3844" width="12" style="60" bestFit="1" customWidth="1"/>
    <col min="3845" max="3845" width="10.42578125" style="60" bestFit="1" customWidth="1"/>
    <col min="3846" max="3846" width="12" style="60" bestFit="1" customWidth="1"/>
    <col min="3847" max="3847" width="20.7109375" style="60" customWidth="1"/>
    <col min="3848" max="4092" width="9.140625" style="60"/>
    <col min="4093" max="4093" width="20.7109375" style="60" customWidth="1"/>
    <col min="4094" max="4096" width="9.7109375" style="60" customWidth="1"/>
    <col min="4097" max="4097" width="12" style="60" bestFit="1" customWidth="1"/>
    <col min="4098" max="4098" width="10.42578125" style="60" bestFit="1" customWidth="1"/>
    <col min="4099" max="4100" width="12" style="60" bestFit="1" customWidth="1"/>
    <col min="4101" max="4101" width="10.42578125" style="60" bestFit="1" customWidth="1"/>
    <col min="4102" max="4102" width="12" style="60" bestFit="1" customWidth="1"/>
    <col min="4103" max="4103" width="20.7109375" style="60" customWidth="1"/>
    <col min="4104" max="4348" width="9.140625" style="60"/>
    <col min="4349" max="4349" width="20.7109375" style="60" customWidth="1"/>
    <col min="4350" max="4352" width="9.7109375" style="60" customWidth="1"/>
    <col min="4353" max="4353" width="12" style="60" bestFit="1" customWidth="1"/>
    <col min="4354" max="4354" width="10.42578125" style="60" bestFit="1" customWidth="1"/>
    <col min="4355" max="4356" width="12" style="60" bestFit="1" customWidth="1"/>
    <col min="4357" max="4357" width="10.42578125" style="60" bestFit="1" customWidth="1"/>
    <col min="4358" max="4358" width="12" style="60" bestFit="1" customWidth="1"/>
    <col min="4359" max="4359" width="20.7109375" style="60" customWidth="1"/>
    <col min="4360" max="4604" width="9.140625" style="60"/>
    <col min="4605" max="4605" width="20.7109375" style="60" customWidth="1"/>
    <col min="4606" max="4608" width="9.7109375" style="60" customWidth="1"/>
    <col min="4609" max="4609" width="12" style="60" bestFit="1" customWidth="1"/>
    <col min="4610" max="4610" width="10.42578125" style="60" bestFit="1" customWidth="1"/>
    <col min="4611" max="4612" width="12" style="60" bestFit="1" customWidth="1"/>
    <col min="4613" max="4613" width="10.42578125" style="60" bestFit="1" customWidth="1"/>
    <col min="4614" max="4614" width="12" style="60" bestFit="1" customWidth="1"/>
    <col min="4615" max="4615" width="20.7109375" style="60" customWidth="1"/>
    <col min="4616" max="4860" width="9.140625" style="60"/>
    <col min="4861" max="4861" width="20.7109375" style="60" customWidth="1"/>
    <col min="4862" max="4864" width="9.7109375" style="60" customWidth="1"/>
    <col min="4865" max="4865" width="12" style="60" bestFit="1" customWidth="1"/>
    <col min="4866" max="4866" width="10.42578125" style="60" bestFit="1" customWidth="1"/>
    <col min="4867" max="4868" width="12" style="60" bestFit="1" customWidth="1"/>
    <col min="4869" max="4869" width="10.42578125" style="60" bestFit="1" customWidth="1"/>
    <col min="4870" max="4870" width="12" style="60" bestFit="1" customWidth="1"/>
    <col min="4871" max="4871" width="20.7109375" style="60" customWidth="1"/>
    <col min="4872" max="5116" width="9.140625" style="60"/>
    <col min="5117" max="5117" width="20.7109375" style="60" customWidth="1"/>
    <col min="5118" max="5120" width="9.7109375" style="60" customWidth="1"/>
    <col min="5121" max="5121" width="12" style="60" bestFit="1" customWidth="1"/>
    <col min="5122" max="5122" width="10.42578125" style="60" bestFit="1" customWidth="1"/>
    <col min="5123" max="5124" width="12" style="60" bestFit="1" customWidth="1"/>
    <col min="5125" max="5125" width="10.42578125" style="60" bestFit="1" customWidth="1"/>
    <col min="5126" max="5126" width="12" style="60" bestFit="1" customWidth="1"/>
    <col min="5127" max="5127" width="20.7109375" style="60" customWidth="1"/>
    <col min="5128" max="5372" width="9.140625" style="60"/>
    <col min="5373" max="5373" width="20.7109375" style="60" customWidth="1"/>
    <col min="5374" max="5376" width="9.7109375" style="60" customWidth="1"/>
    <col min="5377" max="5377" width="12" style="60" bestFit="1" customWidth="1"/>
    <col min="5378" max="5378" width="10.42578125" style="60" bestFit="1" customWidth="1"/>
    <col min="5379" max="5380" width="12" style="60" bestFit="1" customWidth="1"/>
    <col min="5381" max="5381" width="10.42578125" style="60" bestFit="1" customWidth="1"/>
    <col min="5382" max="5382" width="12" style="60" bestFit="1" customWidth="1"/>
    <col min="5383" max="5383" width="20.7109375" style="60" customWidth="1"/>
    <col min="5384" max="5628" width="9.140625" style="60"/>
    <col min="5629" max="5629" width="20.7109375" style="60" customWidth="1"/>
    <col min="5630" max="5632" width="9.7109375" style="60" customWidth="1"/>
    <col min="5633" max="5633" width="12" style="60" bestFit="1" customWidth="1"/>
    <col min="5634" max="5634" width="10.42578125" style="60" bestFit="1" customWidth="1"/>
    <col min="5635" max="5636" width="12" style="60" bestFit="1" customWidth="1"/>
    <col min="5637" max="5637" width="10.42578125" style="60" bestFit="1" customWidth="1"/>
    <col min="5638" max="5638" width="12" style="60" bestFit="1" customWidth="1"/>
    <col min="5639" max="5639" width="20.7109375" style="60" customWidth="1"/>
    <col min="5640" max="5884" width="9.140625" style="60"/>
    <col min="5885" max="5885" width="20.7109375" style="60" customWidth="1"/>
    <col min="5886" max="5888" width="9.7109375" style="60" customWidth="1"/>
    <col min="5889" max="5889" width="12" style="60" bestFit="1" customWidth="1"/>
    <col min="5890" max="5890" width="10.42578125" style="60" bestFit="1" customWidth="1"/>
    <col min="5891" max="5892" width="12" style="60" bestFit="1" customWidth="1"/>
    <col min="5893" max="5893" width="10.42578125" style="60" bestFit="1" customWidth="1"/>
    <col min="5894" max="5894" width="12" style="60" bestFit="1" customWidth="1"/>
    <col min="5895" max="5895" width="20.7109375" style="60" customWidth="1"/>
    <col min="5896" max="6140" width="9.140625" style="60"/>
    <col min="6141" max="6141" width="20.7109375" style="60" customWidth="1"/>
    <col min="6142" max="6144" width="9.7109375" style="60" customWidth="1"/>
    <col min="6145" max="6145" width="12" style="60" bestFit="1" customWidth="1"/>
    <col min="6146" max="6146" width="10.42578125" style="60" bestFit="1" customWidth="1"/>
    <col min="6147" max="6148" width="12" style="60" bestFit="1" customWidth="1"/>
    <col min="6149" max="6149" width="10.42578125" style="60" bestFit="1" customWidth="1"/>
    <col min="6150" max="6150" width="12" style="60" bestFit="1" customWidth="1"/>
    <col min="6151" max="6151" width="20.7109375" style="60" customWidth="1"/>
    <col min="6152" max="6396" width="9.140625" style="60"/>
    <col min="6397" max="6397" width="20.7109375" style="60" customWidth="1"/>
    <col min="6398" max="6400" width="9.7109375" style="60" customWidth="1"/>
    <col min="6401" max="6401" width="12" style="60" bestFit="1" customWidth="1"/>
    <col min="6402" max="6402" width="10.42578125" style="60" bestFit="1" customWidth="1"/>
    <col min="6403" max="6404" width="12" style="60" bestFit="1" customWidth="1"/>
    <col min="6405" max="6405" width="10.42578125" style="60" bestFit="1" customWidth="1"/>
    <col min="6406" max="6406" width="12" style="60" bestFit="1" customWidth="1"/>
    <col min="6407" max="6407" width="20.7109375" style="60" customWidth="1"/>
    <col min="6408" max="6652" width="9.140625" style="60"/>
    <col min="6653" max="6653" width="20.7109375" style="60" customWidth="1"/>
    <col min="6654" max="6656" width="9.7109375" style="60" customWidth="1"/>
    <col min="6657" max="6657" width="12" style="60" bestFit="1" customWidth="1"/>
    <col min="6658" max="6658" width="10.42578125" style="60" bestFit="1" customWidth="1"/>
    <col min="6659" max="6660" width="12" style="60" bestFit="1" customWidth="1"/>
    <col min="6661" max="6661" width="10.42578125" style="60" bestFit="1" customWidth="1"/>
    <col min="6662" max="6662" width="12" style="60" bestFit="1" customWidth="1"/>
    <col min="6663" max="6663" width="20.7109375" style="60" customWidth="1"/>
    <col min="6664" max="6908" width="9.140625" style="60"/>
    <col min="6909" max="6909" width="20.7109375" style="60" customWidth="1"/>
    <col min="6910" max="6912" width="9.7109375" style="60" customWidth="1"/>
    <col min="6913" max="6913" width="12" style="60" bestFit="1" customWidth="1"/>
    <col min="6914" max="6914" width="10.42578125" style="60" bestFit="1" customWidth="1"/>
    <col min="6915" max="6916" width="12" style="60" bestFit="1" customWidth="1"/>
    <col min="6917" max="6917" width="10.42578125" style="60" bestFit="1" customWidth="1"/>
    <col min="6918" max="6918" width="12" style="60" bestFit="1" customWidth="1"/>
    <col min="6919" max="6919" width="20.7109375" style="60" customWidth="1"/>
    <col min="6920" max="7164" width="9.140625" style="60"/>
    <col min="7165" max="7165" width="20.7109375" style="60" customWidth="1"/>
    <col min="7166" max="7168" width="9.7109375" style="60" customWidth="1"/>
    <col min="7169" max="7169" width="12" style="60" bestFit="1" customWidth="1"/>
    <col min="7170" max="7170" width="10.42578125" style="60" bestFit="1" customWidth="1"/>
    <col min="7171" max="7172" width="12" style="60" bestFit="1" customWidth="1"/>
    <col min="7173" max="7173" width="10.42578125" style="60" bestFit="1" customWidth="1"/>
    <col min="7174" max="7174" width="12" style="60" bestFit="1" customWidth="1"/>
    <col min="7175" max="7175" width="20.7109375" style="60" customWidth="1"/>
    <col min="7176" max="7420" width="9.140625" style="60"/>
    <col min="7421" max="7421" width="20.7109375" style="60" customWidth="1"/>
    <col min="7422" max="7424" width="9.7109375" style="60" customWidth="1"/>
    <col min="7425" max="7425" width="12" style="60" bestFit="1" customWidth="1"/>
    <col min="7426" max="7426" width="10.42578125" style="60" bestFit="1" customWidth="1"/>
    <col min="7427" max="7428" width="12" style="60" bestFit="1" customWidth="1"/>
    <col min="7429" max="7429" width="10.42578125" style="60" bestFit="1" customWidth="1"/>
    <col min="7430" max="7430" width="12" style="60" bestFit="1" customWidth="1"/>
    <col min="7431" max="7431" width="20.7109375" style="60" customWidth="1"/>
    <col min="7432" max="7676" width="9.140625" style="60"/>
    <col min="7677" max="7677" width="20.7109375" style="60" customWidth="1"/>
    <col min="7678" max="7680" width="9.7109375" style="60" customWidth="1"/>
    <col min="7681" max="7681" width="12" style="60" bestFit="1" customWidth="1"/>
    <col min="7682" max="7682" width="10.42578125" style="60" bestFit="1" customWidth="1"/>
    <col min="7683" max="7684" width="12" style="60" bestFit="1" customWidth="1"/>
    <col min="7685" max="7685" width="10.42578125" style="60" bestFit="1" customWidth="1"/>
    <col min="7686" max="7686" width="12" style="60" bestFit="1" customWidth="1"/>
    <col min="7687" max="7687" width="20.7109375" style="60" customWidth="1"/>
    <col min="7688" max="7932" width="9.140625" style="60"/>
    <col min="7933" max="7933" width="20.7109375" style="60" customWidth="1"/>
    <col min="7934" max="7936" width="9.7109375" style="60" customWidth="1"/>
    <col min="7937" max="7937" width="12" style="60" bestFit="1" customWidth="1"/>
    <col min="7938" max="7938" width="10.42578125" style="60" bestFit="1" customWidth="1"/>
    <col min="7939" max="7940" width="12" style="60" bestFit="1" customWidth="1"/>
    <col min="7941" max="7941" width="10.42578125" style="60" bestFit="1" customWidth="1"/>
    <col min="7942" max="7942" width="12" style="60" bestFit="1" customWidth="1"/>
    <col min="7943" max="7943" width="20.7109375" style="60" customWidth="1"/>
    <col min="7944" max="8188" width="9.140625" style="60"/>
    <col min="8189" max="8189" width="20.7109375" style="60" customWidth="1"/>
    <col min="8190" max="8192" width="9.7109375" style="60" customWidth="1"/>
    <col min="8193" max="8193" width="12" style="60" bestFit="1" customWidth="1"/>
    <col min="8194" max="8194" width="10.42578125" style="60" bestFit="1" customWidth="1"/>
    <col min="8195" max="8196" width="12" style="60" bestFit="1" customWidth="1"/>
    <col min="8197" max="8197" width="10.42578125" style="60" bestFit="1" customWidth="1"/>
    <col min="8198" max="8198" width="12" style="60" bestFit="1" customWidth="1"/>
    <col min="8199" max="8199" width="20.7109375" style="60" customWidth="1"/>
    <col min="8200" max="8444" width="9.140625" style="60"/>
    <col min="8445" max="8445" width="20.7109375" style="60" customWidth="1"/>
    <col min="8446" max="8448" width="9.7109375" style="60" customWidth="1"/>
    <col min="8449" max="8449" width="12" style="60" bestFit="1" customWidth="1"/>
    <col min="8450" max="8450" width="10.42578125" style="60" bestFit="1" customWidth="1"/>
    <col min="8451" max="8452" width="12" style="60" bestFit="1" customWidth="1"/>
    <col min="8453" max="8453" width="10.42578125" style="60" bestFit="1" customWidth="1"/>
    <col min="8454" max="8454" width="12" style="60" bestFit="1" customWidth="1"/>
    <col min="8455" max="8455" width="20.7109375" style="60" customWidth="1"/>
    <col min="8456" max="8700" width="9.140625" style="60"/>
    <col min="8701" max="8701" width="20.7109375" style="60" customWidth="1"/>
    <col min="8702" max="8704" width="9.7109375" style="60" customWidth="1"/>
    <col min="8705" max="8705" width="12" style="60" bestFit="1" customWidth="1"/>
    <col min="8706" max="8706" width="10.42578125" style="60" bestFit="1" customWidth="1"/>
    <col min="8707" max="8708" width="12" style="60" bestFit="1" customWidth="1"/>
    <col min="8709" max="8709" width="10.42578125" style="60" bestFit="1" customWidth="1"/>
    <col min="8710" max="8710" width="12" style="60" bestFit="1" customWidth="1"/>
    <col min="8711" max="8711" width="20.7109375" style="60" customWidth="1"/>
    <col min="8712" max="8956" width="9.140625" style="60"/>
    <col min="8957" max="8957" width="20.7109375" style="60" customWidth="1"/>
    <col min="8958" max="8960" width="9.7109375" style="60" customWidth="1"/>
    <col min="8961" max="8961" width="12" style="60" bestFit="1" customWidth="1"/>
    <col min="8962" max="8962" width="10.42578125" style="60" bestFit="1" customWidth="1"/>
    <col min="8963" max="8964" width="12" style="60" bestFit="1" customWidth="1"/>
    <col min="8965" max="8965" width="10.42578125" style="60" bestFit="1" customWidth="1"/>
    <col min="8966" max="8966" width="12" style="60" bestFit="1" customWidth="1"/>
    <col min="8967" max="8967" width="20.7109375" style="60" customWidth="1"/>
    <col min="8968" max="9212" width="9.140625" style="60"/>
    <col min="9213" max="9213" width="20.7109375" style="60" customWidth="1"/>
    <col min="9214" max="9216" width="9.7109375" style="60" customWidth="1"/>
    <col min="9217" max="9217" width="12" style="60" bestFit="1" customWidth="1"/>
    <col min="9218" max="9218" width="10.42578125" style="60" bestFit="1" customWidth="1"/>
    <col min="9219" max="9220" width="12" style="60" bestFit="1" customWidth="1"/>
    <col min="9221" max="9221" width="10.42578125" style="60" bestFit="1" customWidth="1"/>
    <col min="9222" max="9222" width="12" style="60" bestFit="1" customWidth="1"/>
    <col min="9223" max="9223" width="20.7109375" style="60" customWidth="1"/>
    <col min="9224" max="9468" width="9.140625" style="60"/>
    <col min="9469" max="9469" width="20.7109375" style="60" customWidth="1"/>
    <col min="9470" max="9472" width="9.7109375" style="60" customWidth="1"/>
    <col min="9473" max="9473" width="12" style="60" bestFit="1" customWidth="1"/>
    <col min="9474" max="9474" width="10.42578125" style="60" bestFit="1" customWidth="1"/>
    <col min="9475" max="9476" width="12" style="60" bestFit="1" customWidth="1"/>
    <col min="9477" max="9477" width="10.42578125" style="60" bestFit="1" customWidth="1"/>
    <col min="9478" max="9478" width="12" style="60" bestFit="1" customWidth="1"/>
    <col min="9479" max="9479" width="20.7109375" style="60" customWidth="1"/>
    <col min="9480" max="9724" width="9.140625" style="60"/>
    <col min="9725" max="9725" width="20.7109375" style="60" customWidth="1"/>
    <col min="9726" max="9728" width="9.7109375" style="60" customWidth="1"/>
    <col min="9729" max="9729" width="12" style="60" bestFit="1" customWidth="1"/>
    <col min="9730" max="9730" width="10.42578125" style="60" bestFit="1" customWidth="1"/>
    <col min="9731" max="9732" width="12" style="60" bestFit="1" customWidth="1"/>
    <col min="9733" max="9733" width="10.42578125" style="60" bestFit="1" customWidth="1"/>
    <col min="9734" max="9734" width="12" style="60" bestFit="1" customWidth="1"/>
    <col min="9735" max="9735" width="20.7109375" style="60" customWidth="1"/>
    <col min="9736" max="9980" width="9.140625" style="60"/>
    <col min="9981" max="9981" width="20.7109375" style="60" customWidth="1"/>
    <col min="9982" max="9984" width="9.7109375" style="60" customWidth="1"/>
    <col min="9985" max="9985" width="12" style="60" bestFit="1" customWidth="1"/>
    <col min="9986" max="9986" width="10.42578125" style="60" bestFit="1" customWidth="1"/>
    <col min="9987" max="9988" width="12" style="60" bestFit="1" customWidth="1"/>
    <col min="9989" max="9989" width="10.42578125" style="60" bestFit="1" customWidth="1"/>
    <col min="9990" max="9990" width="12" style="60" bestFit="1" customWidth="1"/>
    <col min="9991" max="9991" width="20.7109375" style="60" customWidth="1"/>
    <col min="9992" max="10236" width="9.140625" style="60"/>
    <col min="10237" max="10237" width="20.7109375" style="60" customWidth="1"/>
    <col min="10238" max="10240" width="9.7109375" style="60" customWidth="1"/>
    <col min="10241" max="10241" width="12" style="60" bestFit="1" customWidth="1"/>
    <col min="10242" max="10242" width="10.42578125" style="60" bestFit="1" customWidth="1"/>
    <col min="10243" max="10244" width="12" style="60" bestFit="1" customWidth="1"/>
    <col min="10245" max="10245" width="10.42578125" style="60" bestFit="1" customWidth="1"/>
    <col min="10246" max="10246" width="12" style="60" bestFit="1" customWidth="1"/>
    <col min="10247" max="10247" width="20.7109375" style="60" customWidth="1"/>
    <col min="10248" max="10492" width="9.140625" style="60"/>
    <col min="10493" max="10493" width="20.7109375" style="60" customWidth="1"/>
    <col min="10494" max="10496" width="9.7109375" style="60" customWidth="1"/>
    <col min="10497" max="10497" width="12" style="60" bestFit="1" customWidth="1"/>
    <col min="10498" max="10498" width="10.42578125" style="60" bestFit="1" customWidth="1"/>
    <col min="10499" max="10500" width="12" style="60" bestFit="1" customWidth="1"/>
    <col min="10501" max="10501" width="10.42578125" style="60" bestFit="1" customWidth="1"/>
    <col min="10502" max="10502" width="12" style="60" bestFit="1" customWidth="1"/>
    <col min="10503" max="10503" width="20.7109375" style="60" customWidth="1"/>
    <col min="10504" max="10748" width="9.140625" style="60"/>
    <col min="10749" max="10749" width="20.7109375" style="60" customWidth="1"/>
    <col min="10750" max="10752" width="9.7109375" style="60" customWidth="1"/>
    <col min="10753" max="10753" width="12" style="60" bestFit="1" customWidth="1"/>
    <col min="10754" max="10754" width="10.42578125" style="60" bestFit="1" customWidth="1"/>
    <col min="10755" max="10756" width="12" style="60" bestFit="1" customWidth="1"/>
    <col min="10757" max="10757" width="10.42578125" style="60" bestFit="1" customWidth="1"/>
    <col min="10758" max="10758" width="12" style="60" bestFit="1" customWidth="1"/>
    <col min="10759" max="10759" width="20.7109375" style="60" customWidth="1"/>
    <col min="10760" max="11004" width="9.140625" style="60"/>
    <col min="11005" max="11005" width="20.7109375" style="60" customWidth="1"/>
    <col min="11006" max="11008" width="9.7109375" style="60" customWidth="1"/>
    <col min="11009" max="11009" width="12" style="60" bestFit="1" customWidth="1"/>
    <col min="11010" max="11010" width="10.42578125" style="60" bestFit="1" customWidth="1"/>
    <col min="11011" max="11012" width="12" style="60" bestFit="1" customWidth="1"/>
    <col min="11013" max="11013" width="10.42578125" style="60" bestFit="1" customWidth="1"/>
    <col min="11014" max="11014" width="12" style="60" bestFit="1" customWidth="1"/>
    <col min="11015" max="11015" width="20.7109375" style="60" customWidth="1"/>
    <col min="11016" max="11260" width="9.140625" style="60"/>
    <col min="11261" max="11261" width="20.7109375" style="60" customWidth="1"/>
    <col min="11262" max="11264" width="9.7109375" style="60" customWidth="1"/>
    <col min="11265" max="11265" width="12" style="60" bestFit="1" customWidth="1"/>
    <col min="11266" max="11266" width="10.42578125" style="60" bestFit="1" customWidth="1"/>
    <col min="11267" max="11268" width="12" style="60" bestFit="1" customWidth="1"/>
    <col min="11269" max="11269" width="10.42578125" style="60" bestFit="1" customWidth="1"/>
    <col min="11270" max="11270" width="12" style="60" bestFit="1" customWidth="1"/>
    <col min="11271" max="11271" width="20.7109375" style="60" customWidth="1"/>
    <col min="11272" max="11516" width="9.140625" style="60"/>
    <col min="11517" max="11517" width="20.7109375" style="60" customWidth="1"/>
    <col min="11518" max="11520" width="9.7109375" style="60" customWidth="1"/>
    <col min="11521" max="11521" width="12" style="60" bestFit="1" customWidth="1"/>
    <col min="11522" max="11522" width="10.42578125" style="60" bestFit="1" customWidth="1"/>
    <col min="11523" max="11524" width="12" style="60" bestFit="1" customWidth="1"/>
    <col min="11525" max="11525" width="10.42578125" style="60" bestFit="1" customWidth="1"/>
    <col min="11526" max="11526" width="12" style="60" bestFit="1" customWidth="1"/>
    <col min="11527" max="11527" width="20.7109375" style="60" customWidth="1"/>
    <col min="11528" max="11772" width="9.140625" style="60"/>
    <col min="11773" max="11773" width="20.7109375" style="60" customWidth="1"/>
    <col min="11774" max="11776" width="9.7109375" style="60" customWidth="1"/>
    <col min="11777" max="11777" width="12" style="60" bestFit="1" customWidth="1"/>
    <col min="11778" max="11778" width="10.42578125" style="60" bestFit="1" customWidth="1"/>
    <col min="11779" max="11780" width="12" style="60" bestFit="1" customWidth="1"/>
    <col min="11781" max="11781" width="10.42578125" style="60" bestFit="1" customWidth="1"/>
    <col min="11782" max="11782" width="12" style="60" bestFit="1" customWidth="1"/>
    <col min="11783" max="11783" width="20.7109375" style="60" customWidth="1"/>
    <col min="11784" max="12028" width="9.140625" style="60"/>
    <col min="12029" max="12029" width="20.7109375" style="60" customWidth="1"/>
    <col min="12030" max="12032" width="9.7109375" style="60" customWidth="1"/>
    <col min="12033" max="12033" width="12" style="60" bestFit="1" customWidth="1"/>
    <col min="12034" max="12034" width="10.42578125" style="60" bestFit="1" customWidth="1"/>
    <col min="12035" max="12036" width="12" style="60" bestFit="1" customWidth="1"/>
    <col min="12037" max="12037" width="10.42578125" style="60" bestFit="1" customWidth="1"/>
    <col min="12038" max="12038" width="12" style="60" bestFit="1" customWidth="1"/>
    <col min="12039" max="12039" width="20.7109375" style="60" customWidth="1"/>
    <col min="12040" max="12284" width="9.140625" style="60"/>
    <col min="12285" max="12285" width="20.7109375" style="60" customWidth="1"/>
    <col min="12286" max="12288" width="9.7109375" style="60" customWidth="1"/>
    <col min="12289" max="12289" width="12" style="60" bestFit="1" customWidth="1"/>
    <col min="12290" max="12290" width="10.42578125" style="60" bestFit="1" customWidth="1"/>
    <col min="12291" max="12292" width="12" style="60" bestFit="1" customWidth="1"/>
    <col min="12293" max="12293" width="10.42578125" style="60" bestFit="1" customWidth="1"/>
    <col min="12294" max="12294" width="12" style="60" bestFit="1" customWidth="1"/>
    <col min="12295" max="12295" width="20.7109375" style="60" customWidth="1"/>
    <col min="12296" max="12540" width="9.140625" style="60"/>
    <col min="12541" max="12541" width="20.7109375" style="60" customWidth="1"/>
    <col min="12542" max="12544" width="9.7109375" style="60" customWidth="1"/>
    <col min="12545" max="12545" width="12" style="60" bestFit="1" customWidth="1"/>
    <col min="12546" max="12546" width="10.42578125" style="60" bestFit="1" customWidth="1"/>
    <col min="12547" max="12548" width="12" style="60" bestFit="1" customWidth="1"/>
    <col min="12549" max="12549" width="10.42578125" style="60" bestFit="1" customWidth="1"/>
    <col min="12550" max="12550" width="12" style="60" bestFit="1" customWidth="1"/>
    <col min="12551" max="12551" width="20.7109375" style="60" customWidth="1"/>
    <col min="12552" max="12796" width="9.140625" style="60"/>
    <col min="12797" max="12797" width="20.7109375" style="60" customWidth="1"/>
    <col min="12798" max="12800" width="9.7109375" style="60" customWidth="1"/>
    <col min="12801" max="12801" width="12" style="60" bestFit="1" customWidth="1"/>
    <col min="12802" max="12802" width="10.42578125" style="60" bestFit="1" customWidth="1"/>
    <col min="12803" max="12804" width="12" style="60" bestFit="1" customWidth="1"/>
    <col min="12805" max="12805" width="10.42578125" style="60" bestFit="1" customWidth="1"/>
    <col min="12806" max="12806" width="12" style="60" bestFit="1" customWidth="1"/>
    <col min="12807" max="12807" width="20.7109375" style="60" customWidth="1"/>
    <col min="12808" max="13052" width="9.140625" style="60"/>
    <col min="13053" max="13053" width="20.7109375" style="60" customWidth="1"/>
    <col min="13054" max="13056" width="9.7109375" style="60" customWidth="1"/>
    <col min="13057" max="13057" width="12" style="60" bestFit="1" customWidth="1"/>
    <col min="13058" max="13058" width="10.42578125" style="60" bestFit="1" customWidth="1"/>
    <col min="13059" max="13060" width="12" style="60" bestFit="1" customWidth="1"/>
    <col min="13061" max="13061" width="10.42578125" style="60" bestFit="1" customWidth="1"/>
    <col min="13062" max="13062" width="12" style="60" bestFit="1" customWidth="1"/>
    <col min="13063" max="13063" width="20.7109375" style="60" customWidth="1"/>
    <col min="13064" max="13308" width="9.140625" style="60"/>
    <col min="13309" max="13309" width="20.7109375" style="60" customWidth="1"/>
    <col min="13310" max="13312" width="9.7109375" style="60" customWidth="1"/>
    <col min="13313" max="13313" width="12" style="60" bestFit="1" customWidth="1"/>
    <col min="13314" max="13314" width="10.42578125" style="60" bestFit="1" customWidth="1"/>
    <col min="13315" max="13316" width="12" style="60" bestFit="1" customWidth="1"/>
    <col min="13317" max="13317" width="10.42578125" style="60" bestFit="1" customWidth="1"/>
    <col min="13318" max="13318" width="12" style="60" bestFit="1" customWidth="1"/>
    <col min="13319" max="13319" width="20.7109375" style="60" customWidth="1"/>
    <col min="13320" max="13564" width="9.140625" style="60"/>
    <col min="13565" max="13565" width="20.7109375" style="60" customWidth="1"/>
    <col min="13566" max="13568" width="9.7109375" style="60" customWidth="1"/>
    <col min="13569" max="13569" width="12" style="60" bestFit="1" customWidth="1"/>
    <col min="13570" max="13570" width="10.42578125" style="60" bestFit="1" customWidth="1"/>
    <col min="13571" max="13572" width="12" style="60" bestFit="1" customWidth="1"/>
    <col min="13573" max="13573" width="10.42578125" style="60" bestFit="1" customWidth="1"/>
    <col min="13574" max="13574" width="12" style="60" bestFit="1" customWidth="1"/>
    <col min="13575" max="13575" width="20.7109375" style="60" customWidth="1"/>
    <col min="13576" max="13820" width="9.140625" style="60"/>
    <col min="13821" max="13821" width="20.7109375" style="60" customWidth="1"/>
    <col min="13822" max="13824" width="9.7109375" style="60" customWidth="1"/>
    <col min="13825" max="13825" width="12" style="60" bestFit="1" customWidth="1"/>
    <col min="13826" max="13826" width="10.42578125" style="60" bestFit="1" customWidth="1"/>
    <col min="13827" max="13828" width="12" style="60" bestFit="1" customWidth="1"/>
    <col min="13829" max="13829" width="10.42578125" style="60" bestFit="1" customWidth="1"/>
    <col min="13830" max="13830" width="12" style="60" bestFit="1" customWidth="1"/>
    <col min="13831" max="13831" width="20.7109375" style="60" customWidth="1"/>
    <col min="13832" max="14076" width="9.140625" style="60"/>
    <col min="14077" max="14077" width="20.7109375" style="60" customWidth="1"/>
    <col min="14078" max="14080" width="9.7109375" style="60" customWidth="1"/>
    <col min="14081" max="14081" width="12" style="60" bestFit="1" customWidth="1"/>
    <col min="14082" max="14082" width="10.42578125" style="60" bestFit="1" customWidth="1"/>
    <col min="14083" max="14084" width="12" style="60" bestFit="1" customWidth="1"/>
    <col min="14085" max="14085" width="10.42578125" style="60" bestFit="1" customWidth="1"/>
    <col min="14086" max="14086" width="12" style="60" bestFit="1" customWidth="1"/>
    <col min="14087" max="14087" width="20.7109375" style="60" customWidth="1"/>
    <col min="14088" max="14332" width="9.140625" style="60"/>
    <col min="14333" max="14333" width="20.7109375" style="60" customWidth="1"/>
    <col min="14334" max="14336" width="9.7109375" style="60" customWidth="1"/>
    <col min="14337" max="14337" width="12" style="60" bestFit="1" customWidth="1"/>
    <col min="14338" max="14338" width="10.42578125" style="60" bestFit="1" customWidth="1"/>
    <col min="14339" max="14340" width="12" style="60" bestFit="1" customWidth="1"/>
    <col min="14341" max="14341" width="10.42578125" style="60" bestFit="1" customWidth="1"/>
    <col min="14342" max="14342" width="12" style="60" bestFit="1" customWidth="1"/>
    <col min="14343" max="14343" width="20.7109375" style="60" customWidth="1"/>
    <col min="14344" max="14588" width="9.140625" style="60"/>
    <col min="14589" max="14589" width="20.7109375" style="60" customWidth="1"/>
    <col min="14590" max="14592" width="9.7109375" style="60" customWidth="1"/>
    <col min="14593" max="14593" width="12" style="60" bestFit="1" customWidth="1"/>
    <col min="14594" max="14594" width="10.42578125" style="60" bestFit="1" customWidth="1"/>
    <col min="14595" max="14596" width="12" style="60" bestFit="1" customWidth="1"/>
    <col min="14597" max="14597" width="10.42578125" style="60" bestFit="1" customWidth="1"/>
    <col min="14598" max="14598" width="12" style="60" bestFit="1" customWidth="1"/>
    <col min="14599" max="14599" width="20.7109375" style="60" customWidth="1"/>
    <col min="14600" max="14844" width="9.140625" style="60"/>
    <col min="14845" max="14845" width="20.7109375" style="60" customWidth="1"/>
    <col min="14846" max="14848" width="9.7109375" style="60" customWidth="1"/>
    <col min="14849" max="14849" width="12" style="60" bestFit="1" customWidth="1"/>
    <col min="14850" max="14850" width="10.42578125" style="60" bestFit="1" customWidth="1"/>
    <col min="14851" max="14852" width="12" style="60" bestFit="1" customWidth="1"/>
    <col min="14853" max="14853" width="10.42578125" style="60" bestFit="1" customWidth="1"/>
    <col min="14854" max="14854" width="12" style="60" bestFit="1" customWidth="1"/>
    <col min="14855" max="14855" width="20.7109375" style="60" customWidth="1"/>
    <col min="14856" max="15100" width="9.140625" style="60"/>
    <col min="15101" max="15101" width="20.7109375" style="60" customWidth="1"/>
    <col min="15102" max="15104" width="9.7109375" style="60" customWidth="1"/>
    <col min="15105" max="15105" width="12" style="60" bestFit="1" customWidth="1"/>
    <col min="15106" max="15106" width="10.42578125" style="60" bestFit="1" customWidth="1"/>
    <col min="15107" max="15108" width="12" style="60" bestFit="1" customWidth="1"/>
    <col min="15109" max="15109" width="10.42578125" style="60" bestFit="1" customWidth="1"/>
    <col min="15110" max="15110" width="12" style="60" bestFit="1" customWidth="1"/>
    <col min="15111" max="15111" width="20.7109375" style="60" customWidth="1"/>
    <col min="15112" max="15356" width="9.140625" style="60"/>
    <col min="15357" max="15357" width="20.7109375" style="60" customWidth="1"/>
    <col min="15358" max="15360" width="9.7109375" style="60" customWidth="1"/>
    <col min="15361" max="15361" width="12" style="60" bestFit="1" customWidth="1"/>
    <col min="15362" max="15362" width="10.42578125" style="60" bestFit="1" customWidth="1"/>
    <col min="15363" max="15364" width="12" style="60" bestFit="1" customWidth="1"/>
    <col min="15365" max="15365" width="10.42578125" style="60" bestFit="1" customWidth="1"/>
    <col min="15366" max="15366" width="12" style="60" bestFit="1" customWidth="1"/>
    <col min="15367" max="15367" width="20.7109375" style="60" customWidth="1"/>
    <col min="15368" max="15612" width="9.140625" style="60"/>
    <col min="15613" max="15613" width="20.7109375" style="60" customWidth="1"/>
    <col min="15614" max="15616" width="9.7109375" style="60" customWidth="1"/>
    <col min="15617" max="15617" width="12" style="60" bestFit="1" customWidth="1"/>
    <col min="15618" max="15618" width="10.42578125" style="60" bestFit="1" customWidth="1"/>
    <col min="15619" max="15620" width="12" style="60" bestFit="1" customWidth="1"/>
    <col min="15621" max="15621" width="10.42578125" style="60" bestFit="1" customWidth="1"/>
    <col min="15622" max="15622" width="12" style="60" bestFit="1" customWidth="1"/>
    <col min="15623" max="15623" width="20.7109375" style="60" customWidth="1"/>
    <col min="15624" max="15868" width="9.140625" style="60"/>
    <col min="15869" max="15869" width="20.7109375" style="60" customWidth="1"/>
    <col min="15870" max="15872" width="9.7109375" style="60" customWidth="1"/>
    <col min="15873" max="15873" width="12" style="60" bestFit="1" customWidth="1"/>
    <col min="15874" max="15874" width="10.42578125" style="60" bestFit="1" customWidth="1"/>
    <col min="15875" max="15876" width="12" style="60" bestFit="1" customWidth="1"/>
    <col min="15877" max="15877" width="10.42578125" style="60" bestFit="1" customWidth="1"/>
    <col min="15878" max="15878" width="12" style="60" bestFit="1" customWidth="1"/>
    <col min="15879" max="15879" width="20.7109375" style="60" customWidth="1"/>
    <col min="15880" max="16124" width="9.140625" style="60"/>
    <col min="16125" max="16125" width="20.7109375" style="60" customWidth="1"/>
    <col min="16126" max="16128" width="9.7109375" style="60" customWidth="1"/>
    <col min="16129" max="16129" width="12" style="60" bestFit="1" customWidth="1"/>
    <col min="16130" max="16130" width="10.42578125" style="60" bestFit="1" customWidth="1"/>
    <col min="16131" max="16132" width="12" style="60" bestFit="1" customWidth="1"/>
    <col min="16133" max="16133" width="10.42578125" style="60" bestFit="1" customWidth="1"/>
    <col min="16134" max="16134" width="12" style="60" bestFit="1" customWidth="1"/>
    <col min="16135" max="16135" width="20.7109375" style="60" customWidth="1"/>
    <col min="16136" max="16380" width="9.140625" style="60"/>
    <col min="16381" max="16384" width="9.140625" style="60" customWidth="1"/>
  </cols>
  <sheetData>
    <row r="1" spans="1:13" s="3" customFormat="1" ht="30.75">
      <c r="A1" s="528" t="s">
        <v>111</v>
      </c>
      <c r="B1" s="528"/>
      <c r="C1" s="528"/>
      <c r="D1" s="528"/>
      <c r="E1" s="528"/>
      <c r="F1" s="529"/>
      <c r="G1" s="529"/>
      <c r="H1" s="529"/>
      <c r="I1" s="529"/>
      <c r="J1" s="530" t="s">
        <v>110</v>
      </c>
    </row>
    <row r="2" spans="1:13" s="3" customFormat="1" ht="6" customHeight="1">
      <c r="A2" s="163"/>
      <c r="B2" s="163"/>
      <c r="C2" s="163"/>
      <c r="D2" s="163"/>
      <c r="E2" s="163"/>
      <c r="F2" s="164"/>
      <c r="G2" s="164"/>
      <c r="H2" s="164"/>
      <c r="I2" s="164"/>
      <c r="J2" s="164"/>
    </row>
    <row r="3" spans="1:13" s="46" customFormat="1" ht="17.25" customHeight="1">
      <c r="A3" s="597" t="s">
        <v>117</v>
      </c>
      <c r="B3" s="597"/>
      <c r="C3" s="597"/>
      <c r="D3" s="597"/>
      <c r="E3" s="597"/>
      <c r="F3" s="597"/>
      <c r="G3" s="597"/>
      <c r="H3" s="597"/>
      <c r="I3" s="597"/>
      <c r="J3" s="597"/>
    </row>
    <row r="4" spans="1:13" s="48" customFormat="1" ht="18.75">
      <c r="A4" s="612" t="s">
        <v>462</v>
      </c>
      <c r="B4" s="612"/>
      <c r="C4" s="612"/>
      <c r="D4" s="612"/>
      <c r="E4" s="612"/>
      <c r="F4" s="612"/>
      <c r="G4" s="612"/>
      <c r="H4" s="612"/>
      <c r="I4" s="612"/>
      <c r="J4" s="612"/>
      <c r="K4" s="47"/>
      <c r="L4" s="47"/>
    </row>
    <row r="5" spans="1:13" s="46" customFormat="1" ht="20.25">
      <c r="A5" s="613" t="s">
        <v>380</v>
      </c>
      <c r="B5" s="613"/>
      <c r="C5" s="613"/>
      <c r="D5" s="613"/>
      <c r="E5" s="613"/>
      <c r="F5" s="614"/>
      <c r="G5" s="614"/>
      <c r="H5" s="614"/>
      <c r="I5" s="614"/>
      <c r="J5" s="614"/>
    </row>
    <row r="6" spans="1:13" s="48" customFormat="1" ht="15.75" customHeight="1">
      <c r="A6" s="615" t="s">
        <v>461</v>
      </c>
      <c r="B6" s="615"/>
      <c r="C6" s="615"/>
      <c r="D6" s="615"/>
      <c r="E6" s="615"/>
      <c r="F6" s="615"/>
      <c r="G6" s="615"/>
      <c r="H6" s="615"/>
      <c r="I6" s="615"/>
      <c r="J6" s="615"/>
      <c r="K6" s="47"/>
      <c r="L6" s="47"/>
    </row>
    <row r="7" spans="1:13" s="46" customFormat="1" ht="17.25" customHeight="1">
      <c r="A7" s="14" t="s">
        <v>49</v>
      </c>
      <c r="B7" s="14"/>
      <c r="C7" s="14"/>
      <c r="D7" s="14"/>
      <c r="E7" s="14"/>
      <c r="F7" s="15"/>
      <c r="G7" s="15"/>
      <c r="H7" s="15"/>
      <c r="I7" s="49"/>
      <c r="J7" s="16" t="s">
        <v>283</v>
      </c>
    </row>
    <row r="8" spans="1:13" s="51" customFormat="1" ht="30.75" customHeight="1">
      <c r="A8" s="609" t="s">
        <v>102</v>
      </c>
      <c r="B8" s="619" t="s">
        <v>443</v>
      </c>
      <c r="C8" s="620"/>
      <c r="D8" s="620"/>
      <c r="E8" s="621"/>
      <c r="F8" s="619" t="s">
        <v>460</v>
      </c>
      <c r="G8" s="620"/>
      <c r="H8" s="620"/>
      <c r="I8" s="621"/>
      <c r="J8" s="616" t="s">
        <v>246</v>
      </c>
    </row>
    <row r="9" spans="1:13" s="51" customFormat="1" ht="34.5" customHeight="1">
      <c r="A9" s="610"/>
      <c r="B9" s="492" t="s">
        <v>450</v>
      </c>
      <c r="C9" s="492" t="s">
        <v>451</v>
      </c>
      <c r="D9" s="492" t="s">
        <v>452</v>
      </c>
      <c r="E9" s="492" t="s">
        <v>11</v>
      </c>
      <c r="F9" s="492" t="s">
        <v>450</v>
      </c>
      <c r="G9" s="492" t="s">
        <v>451</v>
      </c>
      <c r="H9" s="492" t="s">
        <v>452</v>
      </c>
      <c r="I9" s="492" t="s">
        <v>11</v>
      </c>
      <c r="J9" s="617"/>
    </row>
    <row r="10" spans="1:13" s="51" customFormat="1" ht="25.5" customHeight="1">
      <c r="A10" s="611"/>
      <c r="B10" s="493" t="s">
        <v>453</v>
      </c>
      <c r="C10" s="493" t="s">
        <v>454</v>
      </c>
      <c r="D10" s="493" t="s">
        <v>455</v>
      </c>
      <c r="E10" s="728" t="s">
        <v>12</v>
      </c>
      <c r="F10" s="493" t="s">
        <v>453</v>
      </c>
      <c r="G10" s="493" t="s">
        <v>454</v>
      </c>
      <c r="H10" s="493" t="s">
        <v>455</v>
      </c>
      <c r="I10" s="728" t="s">
        <v>12</v>
      </c>
      <c r="J10" s="618"/>
    </row>
    <row r="11" spans="1:13" s="54" customFormat="1" ht="18" customHeight="1" thickBot="1">
      <c r="A11" s="68" t="s">
        <v>96</v>
      </c>
      <c r="B11" s="52">
        <v>12205</v>
      </c>
      <c r="C11" s="52">
        <v>0</v>
      </c>
      <c r="D11" s="52">
        <v>6</v>
      </c>
      <c r="E11" s="53">
        <f>SUM(B11:D11)</f>
        <v>12211</v>
      </c>
      <c r="F11" s="52">
        <v>22496</v>
      </c>
      <c r="G11" s="52">
        <v>0</v>
      </c>
      <c r="H11" s="52">
        <v>3</v>
      </c>
      <c r="I11" s="53">
        <f>SUM(F11:H11)</f>
        <v>22499</v>
      </c>
      <c r="J11" s="138" t="s">
        <v>135</v>
      </c>
    </row>
    <row r="12" spans="1:13" s="54" customFormat="1" ht="18" customHeight="1" thickBot="1">
      <c r="A12" s="69" t="s">
        <v>97</v>
      </c>
      <c r="B12" s="55">
        <v>1639</v>
      </c>
      <c r="C12" s="55">
        <v>0</v>
      </c>
      <c r="D12" s="55">
        <v>2</v>
      </c>
      <c r="E12" s="56">
        <f t="shared" ref="E12:E21" si="0">SUM(B12:D12)</f>
        <v>1641</v>
      </c>
      <c r="F12" s="55">
        <v>5090</v>
      </c>
      <c r="G12" s="55">
        <v>0</v>
      </c>
      <c r="H12" s="55">
        <v>14</v>
      </c>
      <c r="I12" s="56">
        <f>SUM(F12:H12)</f>
        <v>5104</v>
      </c>
      <c r="J12" s="116" t="s">
        <v>78</v>
      </c>
      <c r="M12" s="490"/>
    </row>
    <row r="13" spans="1:13" s="54" customFormat="1" ht="18" customHeight="1" thickBot="1">
      <c r="A13" s="68" t="s">
        <v>98</v>
      </c>
      <c r="B13" s="52">
        <v>39283</v>
      </c>
      <c r="C13" s="52">
        <v>0</v>
      </c>
      <c r="D13" s="52">
        <v>21</v>
      </c>
      <c r="E13" s="53">
        <f t="shared" si="0"/>
        <v>39304</v>
      </c>
      <c r="F13" s="52">
        <v>52156</v>
      </c>
      <c r="G13" s="52">
        <v>0</v>
      </c>
      <c r="H13" s="52">
        <v>11</v>
      </c>
      <c r="I13" s="53">
        <f t="shared" ref="I13:I21" si="1">SUM(F13:H13)</f>
        <v>52167</v>
      </c>
      <c r="J13" s="138" t="s">
        <v>79</v>
      </c>
      <c r="M13" s="491"/>
    </row>
    <row r="14" spans="1:13" s="54" customFormat="1" ht="18" customHeight="1" thickBot="1">
      <c r="A14" s="69" t="s">
        <v>415</v>
      </c>
      <c r="B14" s="55">
        <v>116940</v>
      </c>
      <c r="C14" s="55">
        <v>0</v>
      </c>
      <c r="D14" s="55">
        <v>763</v>
      </c>
      <c r="E14" s="56">
        <f t="shared" si="0"/>
        <v>117703</v>
      </c>
      <c r="F14" s="55">
        <v>223901</v>
      </c>
      <c r="G14" s="55">
        <v>0</v>
      </c>
      <c r="H14" s="55">
        <v>904</v>
      </c>
      <c r="I14" s="56">
        <f t="shared" si="1"/>
        <v>224805</v>
      </c>
      <c r="J14" s="116" t="s">
        <v>80</v>
      </c>
      <c r="M14" s="490"/>
    </row>
    <row r="15" spans="1:13" s="54" customFormat="1" ht="18" customHeight="1" thickBot="1">
      <c r="A15" s="68" t="s">
        <v>416</v>
      </c>
      <c r="B15" s="52">
        <v>8784</v>
      </c>
      <c r="C15" s="52">
        <v>0</v>
      </c>
      <c r="D15" s="52">
        <v>13</v>
      </c>
      <c r="E15" s="53">
        <f t="shared" si="0"/>
        <v>8797</v>
      </c>
      <c r="F15" s="52">
        <v>16160</v>
      </c>
      <c r="G15" s="52">
        <v>0</v>
      </c>
      <c r="H15" s="52">
        <v>17</v>
      </c>
      <c r="I15" s="53">
        <f t="shared" si="1"/>
        <v>16177</v>
      </c>
      <c r="J15" s="138" t="s">
        <v>295</v>
      </c>
      <c r="M15" s="406"/>
    </row>
    <row r="16" spans="1:13" s="54" customFormat="1" ht="18" customHeight="1" thickBot="1">
      <c r="A16" s="69" t="s">
        <v>86</v>
      </c>
      <c r="B16" s="55">
        <v>27753</v>
      </c>
      <c r="C16" s="55">
        <v>0</v>
      </c>
      <c r="D16" s="55">
        <v>78</v>
      </c>
      <c r="E16" s="56">
        <f t="shared" si="0"/>
        <v>27831</v>
      </c>
      <c r="F16" s="55">
        <v>46494</v>
      </c>
      <c r="G16" s="55">
        <v>0</v>
      </c>
      <c r="H16" s="55">
        <v>150</v>
      </c>
      <c r="I16" s="56">
        <f>SUM(F16:H16)</f>
        <v>46644</v>
      </c>
      <c r="J16" s="116" t="s">
        <v>81</v>
      </c>
    </row>
    <row r="17" spans="1:10" s="54" customFormat="1" ht="19.5" thickBot="1">
      <c r="A17" s="68" t="s">
        <v>417</v>
      </c>
      <c r="B17" s="52">
        <v>15090</v>
      </c>
      <c r="C17" s="52">
        <v>0</v>
      </c>
      <c r="D17" s="52">
        <v>0</v>
      </c>
      <c r="E17" s="53">
        <f t="shared" si="0"/>
        <v>15090</v>
      </c>
      <c r="F17" s="52">
        <v>20145</v>
      </c>
      <c r="G17" s="52">
        <v>0</v>
      </c>
      <c r="H17" s="52">
        <v>1</v>
      </c>
      <c r="I17" s="53">
        <f t="shared" si="1"/>
        <v>20146</v>
      </c>
      <c r="J17" s="138" t="s">
        <v>225</v>
      </c>
    </row>
    <row r="18" spans="1:10" s="54" customFormat="1" ht="38.25" thickBot="1">
      <c r="A18" s="69" t="s">
        <v>418</v>
      </c>
      <c r="B18" s="55">
        <v>2022</v>
      </c>
      <c r="C18" s="55">
        <v>0</v>
      </c>
      <c r="D18" s="55">
        <v>2</v>
      </c>
      <c r="E18" s="56">
        <f t="shared" si="0"/>
        <v>2024</v>
      </c>
      <c r="F18" s="55">
        <v>3682</v>
      </c>
      <c r="G18" s="55">
        <v>0</v>
      </c>
      <c r="H18" s="55">
        <v>6</v>
      </c>
      <c r="I18" s="56">
        <f t="shared" si="1"/>
        <v>3688</v>
      </c>
      <c r="J18" s="116" t="s">
        <v>226</v>
      </c>
    </row>
    <row r="19" spans="1:10" s="54" customFormat="1" ht="18" customHeight="1" thickBot="1">
      <c r="A19" s="68" t="s">
        <v>433</v>
      </c>
      <c r="B19" s="52">
        <v>5109</v>
      </c>
      <c r="C19" s="52">
        <v>0</v>
      </c>
      <c r="D19" s="52">
        <v>4</v>
      </c>
      <c r="E19" s="53">
        <f t="shared" si="0"/>
        <v>5113</v>
      </c>
      <c r="F19" s="52">
        <v>8885</v>
      </c>
      <c r="G19" s="52">
        <v>0</v>
      </c>
      <c r="H19" s="52">
        <v>0</v>
      </c>
      <c r="I19" s="53">
        <f t="shared" si="1"/>
        <v>8885</v>
      </c>
      <c r="J19" s="138" t="s">
        <v>227</v>
      </c>
    </row>
    <row r="20" spans="1:10" s="54" customFormat="1" ht="18" customHeight="1" thickBot="1">
      <c r="A20" s="69" t="s">
        <v>103</v>
      </c>
      <c r="B20" s="55">
        <v>1472</v>
      </c>
      <c r="C20" s="55">
        <v>0</v>
      </c>
      <c r="D20" s="55">
        <v>4</v>
      </c>
      <c r="E20" s="56">
        <f t="shared" si="0"/>
        <v>1476</v>
      </c>
      <c r="F20" s="55">
        <v>2690</v>
      </c>
      <c r="G20" s="55">
        <v>0</v>
      </c>
      <c r="H20" s="55">
        <v>3</v>
      </c>
      <c r="I20" s="56">
        <f t="shared" si="1"/>
        <v>2693</v>
      </c>
      <c r="J20" s="116" t="s">
        <v>228</v>
      </c>
    </row>
    <row r="21" spans="1:10" s="54" customFormat="1" ht="18.75">
      <c r="A21" s="70" t="s">
        <v>87</v>
      </c>
      <c r="B21" s="57">
        <v>418</v>
      </c>
      <c r="C21" s="57">
        <v>0</v>
      </c>
      <c r="D21" s="57">
        <v>0</v>
      </c>
      <c r="E21" s="58">
        <f t="shared" si="0"/>
        <v>418</v>
      </c>
      <c r="F21" s="57">
        <v>778</v>
      </c>
      <c r="G21" s="57">
        <v>0</v>
      </c>
      <c r="H21" s="57">
        <v>0</v>
      </c>
      <c r="I21" s="58">
        <f t="shared" si="1"/>
        <v>778</v>
      </c>
      <c r="J21" s="139" t="s">
        <v>82</v>
      </c>
    </row>
    <row r="22" spans="1:10" s="54" customFormat="1" ht="18.75">
      <c r="A22" s="71" t="s">
        <v>11</v>
      </c>
      <c r="B22" s="59">
        <f t="shared" ref="B22:I22" si="2">SUM(B11:B21)</f>
        <v>230715</v>
      </c>
      <c r="C22" s="59">
        <f t="shared" si="2"/>
        <v>0</v>
      </c>
      <c r="D22" s="59">
        <f t="shared" si="2"/>
        <v>893</v>
      </c>
      <c r="E22" s="59">
        <f t="shared" si="2"/>
        <v>231608</v>
      </c>
      <c r="F22" s="59">
        <f t="shared" si="2"/>
        <v>402477</v>
      </c>
      <c r="G22" s="59">
        <f t="shared" si="2"/>
        <v>0</v>
      </c>
      <c r="H22" s="59">
        <f t="shared" si="2"/>
        <v>1109</v>
      </c>
      <c r="I22" s="59">
        <f t="shared" si="2"/>
        <v>403586</v>
      </c>
      <c r="J22" s="140" t="s">
        <v>12</v>
      </c>
    </row>
    <row r="23" spans="1:10" s="54" customFormat="1" ht="33" customHeight="1">
      <c r="A23" s="729" t="s">
        <v>585</v>
      </c>
      <c r="B23" s="729"/>
      <c r="C23" s="729"/>
      <c r="D23" s="729"/>
      <c r="E23" s="729"/>
      <c r="F23" s="727" t="s">
        <v>586</v>
      </c>
      <c r="G23" s="727"/>
      <c r="H23" s="727"/>
      <c r="I23" s="727"/>
      <c r="J23" s="727"/>
    </row>
    <row r="24" spans="1:10" s="54" customFormat="1" ht="12.75">
      <c r="A24" s="622" t="s">
        <v>432</v>
      </c>
      <c r="B24" s="622"/>
      <c r="C24" s="622"/>
      <c r="D24" s="494"/>
      <c r="E24" s="494"/>
      <c r="F24" s="608"/>
      <c r="G24" s="608"/>
      <c r="H24" s="608" t="s">
        <v>431</v>
      </c>
      <c r="I24" s="608"/>
      <c r="J24" s="608"/>
    </row>
    <row r="25" spans="1:10" ht="24.95" customHeight="1">
      <c r="A25" s="73"/>
      <c r="B25" s="73"/>
      <c r="C25" s="73"/>
      <c r="D25" s="73"/>
      <c r="E25" s="73"/>
      <c r="F25" s="73"/>
      <c r="G25" s="73"/>
      <c r="H25" s="73"/>
      <c r="I25" s="73"/>
      <c r="J25" s="73"/>
    </row>
    <row r="26" spans="1:10" ht="24.95" customHeight="1">
      <c r="A26" s="73"/>
      <c r="B26" s="73"/>
      <c r="C26" s="73"/>
      <c r="D26" s="73"/>
      <c r="E26" s="73"/>
      <c r="F26" s="73"/>
      <c r="G26" s="73"/>
      <c r="H26" s="73"/>
      <c r="I26" s="73"/>
      <c r="J26" s="73"/>
    </row>
    <row r="27" spans="1:10" ht="24.95" customHeight="1">
      <c r="A27" s="73"/>
      <c r="B27" s="73"/>
      <c r="C27" s="73"/>
      <c r="D27" s="73"/>
      <c r="E27" s="73"/>
      <c r="F27" s="73"/>
      <c r="G27" s="73"/>
      <c r="H27" s="73"/>
      <c r="I27" s="73"/>
      <c r="J27" s="73"/>
    </row>
    <row r="28" spans="1:10" ht="24.95" customHeight="1">
      <c r="A28" s="73"/>
      <c r="B28" s="73"/>
      <c r="C28" s="73"/>
      <c r="D28" s="73"/>
      <c r="E28" s="73"/>
      <c r="F28" s="73"/>
      <c r="G28" s="73"/>
      <c r="H28" s="73"/>
      <c r="I28" s="73"/>
      <c r="J28" s="73"/>
    </row>
    <row r="29" spans="1:10" ht="24.95" customHeight="1">
      <c r="A29" s="73"/>
      <c r="B29" s="73"/>
      <c r="C29" s="73"/>
      <c r="D29" s="73"/>
      <c r="E29" s="73"/>
      <c r="F29" s="73"/>
      <c r="G29" s="73"/>
      <c r="H29" s="73"/>
      <c r="I29" s="73"/>
      <c r="J29" s="73"/>
    </row>
    <row r="30" spans="1:10" ht="24.95" customHeight="1">
      <c r="A30" s="73"/>
      <c r="B30" s="73"/>
      <c r="C30" s="73"/>
      <c r="D30" s="73"/>
      <c r="E30" s="73"/>
      <c r="F30" s="73"/>
      <c r="G30" s="73"/>
      <c r="H30" s="73"/>
      <c r="I30" s="73"/>
      <c r="J30" s="73"/>
    </row>
    <row r="31" spans="1:10" ht="24.95" customHeight="1">
      <c r="A31" s="73"/>
      <c r="B31" s="73"/>
      <c r="C31" s="73"/>
      <c r="D31" s="73"/>
      <c r="E31" s="73"/>
      <c r="F31" s="73"/>
      <c r="G31" s="73"/>
      <c r="H31" s="73"/>
      <c r="I31" s="73"/>
      <c r="J31" s="73"/>
    </row>
    <row r="32" spans="1:10" ht="24.95" customHeight="1">
      <c r="A32" s="73"/>
      <c r="B32" s="73"/>
      <c r="C32" s="73"/>
      <c r="D32" s="73"/>
      <c r="E32" s="73"/>
      <c r="F32" s="73"/>
      <c r="G32" s="73"/>
      <c r="H32" s="73"/>
      <c r="I32" s="73"/>
      <c r="J32" s="73"/>
    </row>
    <row r="33" spans="1:10" ht="24.95" customHeight="1">
      <c r="A33" s="73"/>
      <c r="B33" s="73"/>
      <c r="C33" s="73"/>
      <c r="D33" s="73"/>
      <c r="E33" s="73"/>
      <c r="F33" s="73"/>
      <c r="G33" s="73"/>
      <c r="H33" s="73"/>
      <c r="I33" s="73"/>
      <c r="J33" s="73"/>
    </row>
    <row r="34" spans="1:10" ht="24.95" customHeight="1">
      <c r="A34" s="73"/>
      <c r="B34" s="73"/>
      <c r="C34" s="73"/>
      <c r="D34" s="73"/>
      <c r="E34" s="73"/>
      <c r="F34" s="73"/>
      <c r="G34" s="73"/>
      <c r="H34" s="73"/>
      <c r="I34" s="73"/>
      <c r="J34" s="73"/>
    </row>
    <row r="35" spans="1:10" ht="24.95" customHeight="1">
      <c r="A35" s="73"/>
      <c r="B35" s="73"/>
      <c r="C35" s="73"/>
      <c r="D35" s="73"/>
      <c r="E35" s="73"/>
      <c r="F35" s="73"/>
      <c r="G35" s="73"/>
      <c r="H35" s="73"/>
      <c r="I35" s="73"/>
      <c r="J35" s="73"/>
    </row>
    <row r="36" spans="1:10" ht="24.95" customHeight="1">
      <c r="A36" s="73"/>
      <c r="B36" s="73"/>
      <c r="C36" s="73"/>
      <c r="D36" s="73"/>
      <c r="E36" s="73"/>
      <c r="F36" s="73"/>
      <c r="G36" s="73"/>
      <c r="H36" s="73"/>
      <c r="I36" s="73"/>
      <c r="J36" s="73"/>
    </row>
    <row r="37" spans="1:10" ht="24.95" customHeight="1">
      <c r="A37" s="73"/>
      <c r="B37" s="73"/>
      <c r="C37" s="73"/>
      <c r="D37" s="73"/>
      <c r="E37" s="73"/>
      <c r="F37" s="73"/>
      <c r="G37" s="73"/>
      <c r="H37" s="73"/>
      <c r="I37" s="73"/>
      <c r="J37" s="73"/>
    </row>
    <row r="38" spans="1:10" ht="24.95" customHeight="1">
      <c r="A38" s="73"/>
      <c r="B38" s="73"/>
      <c r="C38" s="73"/>
      <c r="D38" s="73"/>
      <c r="E38" s="73"/>
      <c r="F38" s="73"/>
      <c r="G38" s="73"/>
      <c r="H38" s="73"/>
      <c r="I38" s="73"/>
      <c r="J38" s="73"/>
    </row>
    <row r="39" spans="1:10" ht="24.95" customHeight="1">
      <c r="A39" s="73"/>
      <c r="B39" s="73"/>
      <c r="C39" s="73"/>
      <c r="D39" s="73"/>
      <c r="E39" s="73"/>
      <c r="F39" s="73"/>
      <c r="G39" s="73"/>
      <c r="H39" s="73"/>
      <c r="I39" s="73"/>
      <c r="J39" s="73"/>
    </row>
    <row r="40" spans="1:10" ht="18" customHeight="1">
      <c r="A40" s="73"/>
      <c r="B40" s="73"/>
      <c r="C40" s="73"/>
      <c r="D40" s="73"/>
      <c r="E40" s="73"/>
      <c r="F40" s="73"/>
      <c r="G40" s="73"/>
      <c r="H40" s="73"/>
      <c r="I40" s="73"/>
      <c r="J40" s="73"/>
    </row>
    <row r="41" spans="1:10" ht="42.75" customHeight="1">
      <c r="A41" s="73"/>
      <c r="B41" s="73"/>
      <c r="C41" s="73"/>
      <c r="D41" s="73"/>
      <c r="E41" s="73"/>
      <c r="F41" s="73"/>
      <c r="G41" s="73"/>
      <c r="H41" s="73"/>
      <c r="I41" s="73"/>
      <c r="J41" s="73"/>
    </row>
    <row r="42" spans="1:10" ht="35.25" customHeight="1"/>
    <row r="49" spans="1:7" ht="24.95" customHeight="1">
      <c r="A49" s="60" t="s">
        <v>237</v>
      </c>
      <c r="F49" s="72">
        <f>I21</f>
        <v>778</v>
      </c>
    </row>
    <row r="50" spans="1:7" ht="24.95" customHeight="1">
      <c r="A50" s="60" t="s">
        <v>240</v>
      </c>
      <c r="F50" s="72">
        <f>I20</f>
        <v>2693</v>
      </c>
    </row>
    <row r="51" spans="1:7" ht="24.95" customHeight="1">
      <c r="A51" s="60" t="s">
        <v>434</v>
      </c>
      <c r="F51" s="72">
        <f>I19</f>
        <v>8885</v>
      </c>
    </row>
    <row r="52" spans="1:7" ht="24.95" customHeight="1">
      <c r="A52" s="60" t="s">
        <v>239</v>
      </c>
      <c r="F52" s="72">
        <f>I18</f>
        <v>3688</v>
      </c>
    </row>
    <row r="53" spans="1:7" ht="24.95" customHeight="1">
      <c r="A53" s="60" t="s">
        <v>238</v>
      </c>
      <c r="F53" s="72">
        <f>I17</f>
        <v>20146</v>
      </c>
    </row>
    <row r="54" spans="1:7" ht="24.95" customHeight="1">
      <c r="A54" s="60" t="s">
        <v>116</v>
      </c>
      <c r="F54" s="72">
        <f>I16</f>
        <v>46644</v>
      </c>
    </row>
    <row r="55" spans="1:7" ht="24.95" customHeight="1">
      <c r="A55" s="60" t="s">
        <v>115</v>
      </c>
      <c r="F55" s="72">
        <f>I15</f>
        <v>16177</v>
      </c>
    </row>
    <row r="56" spans="1:7" ht="24.95" customHeight="1">
      <c r="A56" s="60" t="s">
        <v>114</v>
      </c>
      <c r="F56" s="72">
        <f>I14</f>
        <v>224805</v>
      </c>
    </row>
    <row r="57" spans="1:7" ht="24.95" customHeight="1">
      <c r="A57" s="60" t="s">
        <v>113</v>
      </c>
      <c r="F57" s="72">
        <f>I13</f>
        <v>52167</v>
      </c>
    </row>
    <row r="58" spans="1:7" ht="24.95" customHeight="1">
      <c r="A58" s="60" t="s">
        <v>112</v>
      </c>
      <c r="F58" s="72">
        <f>I12</f>
        <v>5104</v>
      </c>
    </row>
    <row r="59" spans="1:7" ht="24.95" customHeight="1">
      <c r="A59" s="60" t="s">
        <v>286</v>
      </c>
      <c r="F59" s="72">
        <f>I11</f>
        <v>22499</v>
      </c>
    </row>
    <row r="60" spans="1:7" ht="24.95" customHeight="1">
      <c r="F60" s="60">
        <f>SUM(F49:F59)</f>
        <v>403586</v>
      </c>
    </row>
    <row r="63" spans="1:7" ht="24.95" customHeight="1">
      <c r="F63" s="175"/>
      <c r="G63" s="72"/>
    </row>
  </sheetData>
  <sortState ref="N34:O44">
    <sortCondition ref="O34"/>
  </sortState>
  <mergeCells count="12">
    <mergeCell ref="A24:C24"/>
    <mergeCell ref="F24:J24"/>
    <mergeCell ref="A23:E23"/>
    <mergeCell ref="F23:J23"/>
    <mergeCell ref="A3:J3"/>
    <mergeCell ref="A4:J4"/>
    <mergeCell ref="A5:J5"/>
    <mergeCell ref="A6:J6"/>
    <mergeCell ref="A8:A10"/>
    <mergeCell ref="J8:J10"/>
    <mergeCell ref="B8:E8"/>
    <mergeCell ref="F8:I8"/>
  </mergeCells>
  <printOptions horizontalCentered="1"/>
  <pageMargins left="0" right="0" top="0.47244094488188981" bottom="0" header="0" footer="0"/>
  <pageSetup paperSize="11" scale="80" orientation="landscape" r:id="rId1"/>
  <headerFooter alignWithMargins="0">
    <oddFooter>&amp;C_&amp;P_</oddFooter>
  </headerFooter>
  <rowBreaks count="1" manualBreakCount="1">
    <brk id="24"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-Population Statistics -Fourth Quarter- 2020</EnglishTitle>
    <PublishingRollupImage xmlns="http://schemas.microsoft.com/sharepoint/v3" xsi:nil="true"/>
    <TaxCatchAll xmlns="b1657202-86a7-46c3-ba71-02bb0da5a392">
      <Value>679</Value>
      <Value>643</Value>
      <Value>640</Value>
      <Value>179</Value>
      <Value>178</Value>
      <Value>648</Value>
    </TaxCatchAll>
    <DocType xmlns="b1657202-86a7-46c3-ba71-02bb0da5a392">
      <Value>Publication</Value>
    </DocType>
    <DocumentDescription xmlns="b1657202-86a7-46c3-ba71-02bb0da5a392">النشرة الربعية - للاحصاءات السكانية - الربع الرابع 2020</DocumentDescription>
    <DocPeriodicity xmlns="423524d6-f9d7-4b47-aadf-7b8f6888b7b0">Quarterly</DocPeriodicity>
    <DocumentDescription0 xmlns="423524d6-f9d7-4b47-aadf-7b8f6888b7b0">Quarterly bulletin -Population Statistics -Fourth Quarter- 2020</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Population</TermName>
          <TermId xmlns="http://schemas.microsoft.com/office/infopath/2007/PartnerControls">88f26da9-c006-4050-814d-777bc9f22886</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s>
    </TaxKeywordTaxHTField>
    <Year xmlns="b1657202-86a7-46c3-ba71-02bb0da5a392">2020</Year>
    <PublishingStartDate xmlns="http://schemas.microsoft.com/sharepoint/v3">2021-02-25T15:00:00+00:00</PublishingStartDate>
    <Visible xmlns="b1657202-86a7-46c3-ba71-02bb0da5a392">true</Visible>
    <ArabicTitle xmlns="b1657202-86a7-46c3-ba71-02bb0da5a392">النشرة الربعية - للاحصاءات السكانية - الربع الرابع 2020</ArabicTitle>
  </documentManagement>
</p:properti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EC7358-8D2C-48D1-9C9D-4C4F35E40A8F}">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terms/"/>
    <ds:schemaRef ds:uri="http://purl.org/dc/elements/1.1/"/>
    <ds:schemaRef ds:uri="b1657202-86a7-46c3-ba71-02bb0da5a392"/>
    <ds:schemaRef ds:uri="423524d6-f9d7-4b47-aadf-7b8f6888b7b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B38866DB-012D-4DC1-AC43-603B3B15E7D5}"/>
</file>

<file path=customXml/itemProps3.xml><?xml version="1.0" encoding="utf-8"?>
<ds:datastoreItem xmlns:ds="http://schemas.openxmlformats.org/officeDocument/2006/customXml" ds:itemID="{CB79FD8B-B6FA-4C01-845E-7587EF2861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55</vt:i4>
      </vt:variant>
    </vt:vector>
  </HeadingPairs>
  <TitlesOfParts>
    <vt:vector size="91" baseType="lpstr">
      <vt:lpstr>Cover</vt:lpstr>
      <vt:lpstr>تقديم </vt:lpstr>
      <vt:lpstr>نبذة </vt:lpstr>
      <vt:lpstr>محتويات الجداول</vt:lpstr>
      <vt:lpstr>محتويات الرسوم</vt:lpstr>
      <vt:lpstr>السكان</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المواليد والوفيات</vt:lpstr>
      <vt:lpstr>20</vt:lpstr>
      <vt:lpstr>21</vt:lpstr>
      <vt:lpstr>22</vt:lpstr>
      <vt:lpstr>23</vt:lpstr>
      <vt:lpstr>24</vt:lpstr>
      <vt:lpstr>25</vt:lpstr>
      <vt:lpstr>26</vt:lpstr>
      <vt:lpstr>27</vt:lpstr>
      <vt:lpstr>Cover Back</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'4'!Print_Area</vt:lpstr>
      <vt:lpstr>'5'!Print_Area</vt:lpstr>
      <vt:lpstr>'6'!Print_Area</vt:lpstr>
      <vt:lpstr>'7'!Print_Area</vt:lpstr>
      <vt:lpstr>'8'!Print_Area</vt:lpstr>
      <vt:lpstr>'9'!Print_Area</vt:lpstr>
      <vt:lpstr>Cover!Print_Area</vt:lpstr>
      <vt:lpstr>'Cover Back'!Print_Area</vt:lpstr>
      <vt:lpstr>'الزواج والطلاق'!Print_Area</vt:lpstr>
      <vt:lpstr>السكان!Print_Area</vt:lpstr>
      <vt:lpstr>'المواليد والوفيات'!Print_Area</vt:lpstr>
      <vt:lpstr>'تقديم '!Print_Area</vt:lpstr>
      <vt:lpstr>'محتويات الجداول'!Print_Area</vt:lpstr>
      <vt:lpstr>'محتويات الرسوم'!Print_Area</vt:lpstr>
      <vt:lpstr>'نبذة '!Print_Area</vt:lpstr>
      <vt:lpstr>'1'!Print_Titles</vt:lpstr>
      <vt:lpstr>'11'!Print_Titles</vt:lpstr>
      <vt:lpstr>'13'!Print_Titles</vt:lpstr>
      <vt:lpstr>'14'!Print_Titles</vt:lpstr>
      <vt:lpstr>'15'!Print_Titles</vt:lpstr>
      <vt:lpstr>'16'!Print_Titles</vt:lpstr>
      <vt:lpstr>'17'!Print_Titles</vt:lpstr>
      <vt:lpstr>'19'!Print_Titles</vt:lpstr>
      <vt:lpstr>'2'!Print_Titles</vt:lpstr>
      <vt:lpstr>'20'!Print_Titles</vt:lpstr>
      <vt:lpstr>'21'!Print_Titles</vt:lpstr>
      <vt:lpstr>'22'!Print_Titles</vt:lpstr>
      <vt:lpstr>'23'!Print_Titles</vt:lpstr>
      <vt:lpstr>'24'!Print_Titles</vt:lpstr>
      <vt:lpstr>'3'!Print_Titles</vt:lpstr>
      <vt:lpstr>'8'!Print_Titles</vt:lpstr>
      <vt:lpstr>'9'!Print_Titles</vt:lpstr>
      <vt:lpstr>'محتويات الجداول'!Print_Titles</vt:lpstr>
      <vt:lpstr>'محتويات الرسوم'!Print_Titles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-Population Statistics -Fourth Quarter- 2020</dc:title>
  <dc:creator>Administrator</dc:creator>
  <cp:keywords>Qatar; PSA; Statistics; SocialStatistics; Planning and Statistics Authority; Population</cp:keywords>
  <cp:lastModifiedBy>Amjad Ahmed Abdelwahab</cp:lastModifiedBy>
  <cp:lastPrinted>2021-02-23T06:46:37Z</cp:lastPrinted>
  <dcterms:created xsi:type="dcterms:W3CDTF">2016-04-25T08:21:46Z</dcterms:created>
  <dcterms:modified xsi:type="dcterms:W3CDTF">2021-02-23T07:06:50Z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648;#SocialStatistics|2b73b922-b446-405e-be2d-f6a1ac6e9092;#640;#Statistics|43e67556-4a22-4c31-b67a-99a39b12edc5;#679;#Population|88f26da9-c006-4050-814d-777bc9f22886;#178;#Planning and Statistics Authority|e65649f4-24d1-441c-884c-448bd6b7a8f9;#179;#Qatar|f05dbc2b-1feb-4985-afc3-58e9ce18885a;#643;#PSA|0e57c6e0-7d64-49c5-8339-fa33dddca9a5</vt:lpwstr>
  </property>
  <property fmtid="{D5CDD505-2E9C-101B-9397-08002B2CF9AE}" pid="4" name="CategoryDescription">
    <vt:lpwstr>Quarterly bulletin -Population Statistics -Fourth Quarter- 2020</vt:lpwstr>
  </property>
</Properties>
</file>